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sibak\Downloads\zanka\"/>
    </mc:Choice>
  </mc:AlternateContent>
  <xr:revisionPtr revIDLastSave="0" documentId="13_ncr:1_{1BA64A7C-04CE-4012-9D40-A4ABE15C8D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  <sheet name="2" sheetId="36" r:id="rId2"/>
    <sheet name="3" sheetId="49" r:id="rId3"/>
    <sheet name="4" sheetId="45" r:id="rId4"/>
    <sheet name="5" sheetId="51" r:id="rId5"/>
    <sheet name="6" sheetId="52" r:id="rId6"/>
    <sheet name="7" sheetId="53" r:id="rId7"/>
    <sheet name="8" sheetId="54" r:id="rId8"/>
    <sheet name="9" sheetId="33" r:id="rId9"/>
    <sheet name="10" sheetId="39" r:id="rId10"/>
    <sheet name="11" sheetId="40" r:id="rId11"/>
    <sheet name="12" sheetId="48" r:id="rId12"/>
    <sheet name="13" sheetId="55" r:id="rId13"/>
    <sheet name="14" sheetId="56" r:id="rId14"/>
  </sheets>
  <definedNames>
    <definedName name="_xlnm.Print_Area" localSheetId="0">'1'!$A$1:$G$102</definedName>
    <definedName name="_xlnm.Print_Area" localSheetId="1">'2'!$A$1:$G$134</definedName>
    <definedName name="_xlnm.Print_Area" localSheetId="8">'9'!$B$1:$O$32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D11" i="55"/>
  <c r="G13" i="55"/>
  <c r="G27" i="55" s="1"/>
  <c r="G23" i="55"/>
  <c r="G28" i="55" s="1"/>
  <c r="D23" i="55"/>
  <c r="G24" i="55" s="1"/>
  <c r="D13" i="55"/>
  <c r="G14" i="55" s="1"/>
  <c r="O15" i="33"/>
  <c r="O28" i="33"/>
  <c r="O20" i="33"/>
  <c r="O12" i="33"/>
  <c r="O6" i="33"/>
  <c r="H21" i="45"/>
  <c r="H18" i="45"/>
  <c r="G19" i="49"/>
  <c r="D66" i="36"/>
  <c r="O27" i="33"/>
  <c r="N27" i="33" s="1"/>
  <c r="D15" i="48"/>
  <c r="D5" i="48"/>
  <c r="G18" i="54"/>
  <c r="G17" i="54"/>
  <c r="G16" i="54"/>
  <c r="G20" i="54" s="1"/>
  <c r="G13" i="54"/>
  <c r="G6" i="54"/>
  <c r="D16" i="54"/>
  <c r="D15" i="54"/>
  <c r="D6" i="54"/>
  <c r="D7" i="52"/>
  <c r="D6" i="52"/>
  <c r="D5" i="52"/>
  <c r="D4" i="52" s="1"/>
  <c r="D10" i="52" s="1"/>
  <c r="G13" i="49"/>
  <c r="G12" i="49"/>
  <c r="G10" i="49"/>
  <c r="G7" i="49"/>
  <c r="F7" i="49"/>
  <c r="F12" i="49"/>
  <c r="F13" i="49"/>
  <c r="D21" i="49"/>
  <c r="D12" i="49"/>
  <c r="D7" i="49"/>
  <c r="D102" i="36"/>
  <c r="E132" i="36"/>
  <c r="E131" i="36"/>
  <c r="E130" i="36"/>
  <c r="E129" i="36"/>
  <c r="E128" i="36"/>
  <c r="E127" i="36"/>
  <c r="E126" i="36"/>
  <c r="E125" i="36"/>
  <c r="E123" i="36"/>
  <c r="E122" i="36"/>
  <c r="E121" i="36"/>
  <c r="E120" i="36"/>
  <c r="E119" i="36"/>
  <c r="E118" i="36"/>
  <c r="E117" i="36"/>
  <c r="E116" i="36"/>
  <c r="E115" i="36"/>
  <c r="E114" i="36"/>
  <c r="E113" i="36"/>
  <c r="E112" i="36"/>
  <c r="E111" i="36"/>
  <c r="E110" i="36"/>
  <c r="E109" i="36"/>
  <c r="E108" i="36"/>
  <c r="E107" i="36"/>
  <c r="E106" i="36"/>
  <c r="E105" i="36"/>
  <c r="E104" i="36"/>
  <c r="E101" i="36"/>
  <c r="E102" i="36" s="1"/>
  <c r="E99" i="36"/>
  <c r="E98" i="36"/>
  <c r="E97" i="36"/>
  <c r="E96" i="36"/>
  <c r="E95" i="36"/>
  <c r="E94" i="36"/>
  <c r="E100" i="36" s="1"/>
  <c r="O26" i="33" s="1"/>
  <c r="N26" i="33" s="1"/>
  <c r="E93" i="36"/>
  <c r="E92" i="36"/>
  <c r="E90" i="36"/>
  <c r="E89" i="36"/>
  <c r="E88" i="36"/>
  <c r="E87" i="36"/>
  <c r="E85" i="36"/>
  <c r="E84" i="36"/>
  <c r="E83" i="36"/>
  <c r="E82" i="36"/>
  <c r="E81" i="36"/>
  <c r="E80" i="36"/>
  <c r="E79" i="36"/>
  <c r="E77" i="36"/>
  <c r="E76" i="36"/>
  <c r="E75" i="36"/>
  <c r="E74" i="36"/>
  <c r="E73" i="36"/>
  <c r="E72" i="36"/>
  <c r="E71" i="36"/>
  <c r="E70" i="36"/>
  <c r="E69" i="36"/>
  <c r="E68" i="36"/>
  <c r="E67" i="36"/>
  <c r="E78" i="36" s="1"/>
  <c r="E65" i="36"/>
  <c r="E64" i="36"/>
  <c r="E63" i="36"/>
  <c r="E66" i="36" s="1"/>
  <c r="E62" i="36"/>
  <c r="E60" i="36"/>
  <c r="E59" i="36"/>
  <c r="E58" i="36"/>
  <c r="E57" i="36"/>
  <c r="E56" i="36"/>
  <c r="E55" i="36"/>
  <c r="E54" i="36"/>
  <c r="E53" i="36"/>
  <c r="E52" i="36"/>
  <c r="E51" i="36"/>
  <c r="E50" i="36"/>
  <c r="E49" i="36"/>
  <c r="E46" i="36"/>
  <c r="E45" i="36"/>
  <c r="E44" i="36"/>
  <c r="E43" i="36"/>
  <c r="E42" i="36"/>
  <c r="E40" i="36"/>
  <c r="E39" i="36"/>
  <c r="E37" i="36"/>
  <c r="E36" i="36"/>
  <c r="E35" i="36"/>
  <c r="E34" i="36"/>
  <c r="E33" i="36"/>
  <c r="E32" i="36"/>
  <c r="E31" i="36"/>
  <c r="E29" i="36"/>
  <c r="E28" i="36"/>
  <c r="E26" i="36"/>
  <c r="E25" i="36"/>
  <c r="E24" i="36"/>
  <c r="E20" i="36"/>
  <c r="E19" i="36"/>
  <c r="E18" i="36"/>
  <c r="E16" i="36"/>
  <c r="E15" i="36"/>
  <c r="E14" i="36"/>
  <c r="E13" i="36"/>
  <c r="E12" i="36"/>
  <c r="E11" i="36"/>
  <c r="E10" i="36"/>
  <c r="E9" i="36"/>
  <c r="E8" i="36"/>
  <c r="E7" i="36"/>
  <c r="E6" i="36"/>
  <c r="E17" i="36" s="1"/>
  <c r="E5" i="36"/>
  <c r="E4" i="36"/>
  <c r="E100" i="1"/>
  <c r="E99" i="1"/>
  <c r="E98" i="1"/>
  <c r="E97" i="1"/>
  <c r="E96" i="1"/>
  <c r="E95" i="1"/>
  <c r="E94" i="1"/>
  <c r="E93" i="1"/>
  <c r="E91" i="1"/>
  <c r="E90" i="1"/>
  <c r="E89" i="1"/>
  <c r="E88" i="1"/>
  <c r="E87" i="1"/>
  <c r="E86" i="1"/>
  <c r="E85" i="1"/>
  <c r="E84" i="1"/>
  <c r="E82" i="1"/>
  <c r="E81" i="1"/>
  <c r="E83" i="1" s="1"/>
  <c r="E79" i="1"/>
  <c r="E78" i="1"/>
  <c r="E77" i="1"/>
  <c r="E76" i="1"/>
  <c r="E80" i="1"/>
  <c r="E75" i="1"/>
  <c r="E74" i="1"/>
  <c r="E73" i="1"/>
  <c r="E72" i="1"/>
  <c r="E69" i="1"/>
  <c r="E68" i="1"/>
  <c r="E67" i="1"/>
  <c r="E66" i="1"/>
  <c r="E65" i="1"/>
  <c r="E63" i="1"/>
  <c r="E62" i="1"/>
  <c r="E64" i="1"/>
  <c r="E61" i="1"/>
  <c r="E60" i="1"/>
  <c r="E59" i="1"/>
  <c r="E57" i="1"/>
  <c r="E56" i="1"/>
  <c r="E55" i="1"/>
  <c r="E54" i="1"/>
  <c r="E58" i="1"/>
  <c r="E53" i="1"/>
  <c r="E51" i="1"/>
  <c r="E50" i="1"/>
  <c r="E49" i="1"/>
  <c r="E48" i="1"/>
  <c r="E47" i="1"/>
  <c r="E45" i="1"/>
  <c r="E46" i="1"/>
  <c r="E44" i="1"/>
  <c r="E43" i="1"/>
  <c r="E41" i="1"/>
  <c r="E40" i="1"/>
  <c r="E39" i="1"/>
  <c r="E38" i="1"/>
  <c r="E37" i="1"/>
  <c r="E35" i="1"/>
  <c r="E33" i="1"/>
  <c r="E32" i="1"/>
  <c r="E31" i="1"/>
  <c r="E30" i="1"/>
  <c r="E29" i="1"/>
  <c r="E28" i="1"/>
  <c r="E27" i="1"/>
  <c r="E26" i="1"/>
  <c r="E25" i="1"/>
  <c r="E24" i="1"/>
  <c r="E23" i="1"/>
  <c r="E34" i="1"/>
  <c r="E36" i="1" s="1"/>
  <c r="E21" i="1"/>
  <c r="E20" i="1"/>
  <c r="E19" i="1"/>
  <c r="E18" i="1"/>
  <c r="E17" i="1"/>
  <c r="E22" i="1" s="1"/>
  <c r="E15" i="1"/>
  <c r="E14" i="1"/>
  <c r="E13" i="1"/>
  <c r="E12" i="1"/>
  <c r="E11" i="1"/>
  <c r="E9" i="1"/>
  <c r="G38" i="45"/>
  <c r="C38" i="45"/>
  <c r="H37" i="45"/>
  <c r="D37" i="45"/>
  <c r="E37" i="45" s="1"/>
  <c r="H36" i="45"/>
  <c r="H34" i="45"/>
  <c r="D34" i="45"/>
  <c r="E34" i="45" s="1"/>
  <c r="F33" i="45"/>
  <c r="H33" i="45"/>
  <c r="D33" i="45"/>
  <c r="H32" i="45"/>
  <c r="D32" i="45"/>
  <c r="E32" i="45"/>
  <c r="H31" i="45"/>
  <c r="H30" i="45"/>
  <c r="D30" i="45"/>
  <c r="E30" i="45"/>
  <c r="F29" i="45"/>
  <c r="D29" i="45"/>
  <c r="E29" i="45"/>
  <c r="F28" i="45"/>
  <c r="H28" i="45" s="1"/>
  <c r="D28" i="45"/>
  <c r="E28" i="45"/>
  <c r="H27" i="45"/>
  <c r="H26" i="45"/>
  <c r="D26" i="45"/>
  <c r="G25" i="45"/>
  <c r="G39" i="45"/>
  <c r="G42" i="45" s="1"/>
  <c r="F25" i="45"/>
  <c r="C25" i="45"/>
  <c r="H24" i="45"/>
  <c r="E24" i="45"/>
  <c r="H23" i="45"/>
  <c r="H22" i="45"/>
  <c r="H20" i="45"/>
  <c r="H19" i="45"/>
  <c r="D19" i="45"/>
  <c r="E19" i="45"/>
  <c r="D18" i="45"/>
  <c r="E18" i="45" s="1"/>
  <c r="D17" i="45"/>
  <c r="E17" i="45"/>
  <c r="H16" i="45"/>
  <c r="D16" i="45"/>
  <c r="E16" i="45" s="1"/>
  <c r="H15" i="45"/>
  <c r="D15" i="45"/>
  <c r="E15" i="45" s="1"/>
  <c r="H14" i="45"/>
  <c r="H13" i="45"/>
  <c r="H12" i="45"/>
  <c r="D12" i="45"/>
  <c r="E12" i="45"/>
  <c r="H11" i="45"/>
  <c r="D11" i="45"/>
  <c r="E11" i="45" s="1"/>
  <c r="H10" i="45"/>
  <c r="D10" i="45"/>
  <c r="E10" i="45" s="1"/>
  <c r="H9" i="45"/>
  <c r="H8" i="45"/>
  <c r="D7" i="45"/>
  <c r="E7" i="45" s="1"/>
  <c r="H6" i="45"/>
  <c r="C39" i="45"/>
  <c r="C42" i="45" s="1"/>
  <c r="E26" i="45"/>
  <c r="D124" i="36"/>
  <c r="D78" i="36"/>
  <c r="D100" i="36"/>
  <c r="D22" i="48" s="1"/>
  <c r="G20" i="49"/>
  <c r="D86" i="36"/>
  <c r="O24" i="33" s="1"/>
  <c r="N24" i="33" s="1"/>
  <c r="D20" i="48"/>
  <c r="D91" i="36"/>
  <c r="G11" i="54" s="1"/>
  <c r="D61" i="36"/>
  <c r="D17" i="48"/>
  <c r="D47" i="36"/>
  <c r="D48" i="36" s="1"/>
  <c r="O21" i="33" s="1"/>
  <c r="M21" i="33"/>
  <c r="D46" i="1"/>
  <c r="C46" i="1"/>
  <c r="C52" i="1" s="1"/>
  <c r="C8" i="48" s="1"/>
  <c r="D80" i="1"/>
  <c r="D83" i="1"/>
  <c r="D70" i="1"/>
  <c r="D11" i="48"/>
  <c r="D64" i="1"/>
  <c r="D11" i="54" s="1"/>
  <c r="C64" i="1"/>
  <c r="D58" i="1"/>
  <c r="D34" i="1"/>
  <c r="D36" i="1" s="1"/>
  <c r="D8" i="49" s="1"/>
  <c r="D22" i="1"/>
  <c r="D6" i="48"/>
  <c r="D7" i="1"/>
  <c r="E7" i="1" s="1"/>
  <c r="D6" i="1"/>
  <c r="E6" i="1"/>
  <c r="D5" i="1"/>
  <c r="E5" i="1" s="1"/>
  <c r="D4" i="1"/>
  <c r="D42" i="1"/>
  <c r="D41" i="36"/>
  <c r="E41" i="36"/>
  <c r="D38" i="36"/>
  <c r="D30" i="36"/>
  <c r="D27" i="36"/>
  <c r="D21" i="36"/>
  <c r="D17" i="36"/>
  <c r="D22" i="36" s="1"/>
  <c r="F7" i="55"/>
  <c r="F6" i="55"/>
  <c r="F5" i="55"/>
  <c r="C11" i="55"/>
  <c r="C9" i="55"/>
  <c r="C6" i="55"/>
  <c r="C13" i="55" s="1"/>
  <c r="C27" i="55" s="1"/>
  <c r="C21" i="49"/>
  <c r="N15" i="33"/>
  <c r="N28" i="33"/>
  <c r="F16" i="54"/>
  <c r="C16" i="54"/>
  <c r="C5" i="52"/>
  <c r="C12" i="49"/>
  <c r="F61" i="36"/>
  <c r="C80" i="1"/>
  <c r="C18" i="49" s="1"/>
  <c r="C58" i="1"/>
  <c r="C10" i="54" s="1"/>
  <c r="C9" i="48"/>
  <c r="F9" i="48"/>
  <c r="G9" i="48"/>
  <c r="C6" i="52"/>
  <c r="F23" i="55"/>
  <c r="F28" i="55" s="1"/>
  <c r="C23" i="55"/>
  <c r="C28" i="55" s="1"/>
  <c r="F24" i="55"/>
  <c r="F13" i="54"/>
  <c r="C124" i="36"/>
  <c r="C133" i="36"/>
  <c r="C23" i="48" s="1"/>
  <c r="F23" i="48"/>
  <c r="G23" i="48" s="1"/>
  <c r="C102" i="36"/>
  <c r="C100" i="36"/>
  <c r="F20" i="49" s="1"/>
  <c r="C91" i="36"/>
  <c r="F18" i="49"/>
  <c r="C86" i="36"/>
  <c r="C20" i="48" s="1"/>
  <c r="C78" i="36"/>
  <c r="C19" i="48"/>
  <c r="E19" i="48"/>
  <c r="F19" i="48" s="1"/>
  <c r="F9" i="54"/>
  <c r="C66" i="36"/>
  <c r="F10" i="49"/>
  <c r="C61" i="36"/>
  <c r="C47" i="36"/>
  <c r="C48" i="36" s="1"/>
  <c r="F7" i="54" s="1"/>
  <c r="C41" i="36"/>
  <c r="C38" i="36"/>
  <c r="C30" i="36"/>
  <c r="C27" i="36"/>
  <c r="C21" i="36"/>
  <c r="C22" i="36" s="1"/>
  <c r="C14" i="48" s="1"/>
  <c r="C17" i="36"/>
  <c r="C83" i="1"/>
  <c r="C92" i="1"/>
  <c r="C101" i="1" s="1"/>
  <c r="C70" i="1"/>
  <c r="C19" i="49"/>
  <c r="C34" i="1"/>
  <c r="C36" i="1" s="1"/>
  <c r="C22" i="1"/>
  <c r="C7" i="54" s="1"/>
  <c r="C10" i="1"/>
  <c r="A13" i="55"/>
  <c r="A14" i="55"/>
  <c r="A15" i="55" s="1"/>
  <c r="A16" i="55" s="1"/>
  <c r="A17" i="55" s="1"/>
  <c r="A18" i="55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F124" i="36"/>
  <c r="F133" i="36" s="1"/>
  <c r="D8" i="40"/>
  <c r="F18" i="54"/>
  <c r="F17" i="54"/>
  <c r="F20" i="54" s="1"/>
  <c r="A13" i="54"/>
  <c r="A14" i="54"/>
  <c r="A15" i="54" s="1"/>
  <c r="A16" i="54" s="1"/>
  <c r="A17" i="54" s="1"/>
  <c r="A18" i="54" s="1"/>
  <c r="A19" i="54" s="1"/>
  <c r="A20" i="54" s="1"/>
  <c r="A21" i="54" s="1"/>
  <c r="A105" i="36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C7" i="52"/>
  <c r="C15" i="54"/>
  <c r="G5" i="53"/>
  <c r="F6" i="54"/>
  <c r="C25" i="51"/>
  <c r="D5" i="53"/>
  <c r="E5" i="53"/>
  <c r="F5" i="53"/>
  <c r="C5" i="53"/>
  <c r="F17" i="36"/>
  <c r="F22" i="36"/>
  <c r="G17" i="36"/>
  <c r="G22" i="36" s="1"/>
  <c r="F21" i="36"/>
  <c r="G21" i="36"/>
  <c r="F27" i="36"/>
  <c r="G27" i="36"/>
  <c r="F30" i="36"/>
  <c r="G30" i="36"/>
  <c r="F38" i="36"/>
  <c r="F48" i="36" s="1"/>
  <c r="G38" i="36"/>
  <c r="F47" i="36"/>
  <c r="G47" i="36"/>
  <c r="G48" i="36" s="1"/>
  <c r="F78" i="36"/>
  <c r="G78" i="36"/>
  <c r="G103" i="36" s="1"/>
  <c r="G134" i="36"/>
  <c r="F86" i="36"/>
  <c r="G86" i="36"/>
  <c r="F91" i="36"/>
  <c r="G91" i="36"/>
  <c r="G46" i="1"/>
  <c r="G52" i="1"/>
  <c r="G71" i="1" s="1"/>
  <c r="G102" i="1" s="1"/>
  <c r="F46" i="1"/>
  <c r="F52" i="1"/>
  <c r="F71" i="1" s="1"/>
  <c r="F102" i="1" s="1"/>
  <c r="G34" i="1"/>
  <c r="G36" i="1"/>
  <c r="F34" i="1"/>
  <c r="F36" i="1"/>
  <c r="G22" i="1"/>
  <c r="F22" i="1"/>
  <c r="G10" i="1"/>
  <c r="G16" i="1"/>
  <c r="F10" i="1"/>
  <c r="F16" i="1"/>
  <c r="C15" i="48"/>
  <c r="E15" i="48"/>
  <c r="F15" i="48" s="1"/>
  <c r="G15" i="48" s="1"/>
  <c r="G6" i="48"/>
  <c r="O30" i="33"/>
  <c r="O16" i="33"/>
  <c r="N16" i="33"/>
  <c r="I10" i="39"/>
  <c r="H10" i="39"/>
  <c r="G10" i="39"/>
  <c r="F10" i="39"/>
  <c r="E10" i="39"/>
  <c r="C10" i="39"/>
  <c r="J10" i="39"/>
  <c r="C21" i="48"/>
  <c r="F17" i="49"/>
  <c r="F22" i="49" s="1"/>
  <c r="F24" i="49" s="1"/>
  <c r="F10" i="54"/>
  <c r="C6" i="54"/>
  <c r="C7" i="49"/>
  <c r="C5" i="48"/>
  <c r="E5" i="48"/>
  <c r="F5" i="48" s="1"/>
  <c r="G5" i="48" s="1"/>
  <c r="C18" i="48"/>
  <c r="C5" i="54"/>
  <c r="M20" i="33"/>
  <c r="N20" i="33"/>
  <c r="M6" i="33"/>
  <c r="N6" i="33"/>
  <c r="C11" i="48"/>
  <c r="E11" i="48"/>
  <c r="F11" i="48" s="1"/>
  <c r="G11" i="48" s="1"/>
  <c r="C12" i="54"/>
  <c r="C16" i="1"/>
  <c r="C9" i="54"/>
  <c r="F12" i="54"/>
  <c r="C22" i="48"/>
  <c r="G19" i="48"/>
  <c r="C9" i="49"/>
  <c r="E8" i="48"/>
  <c r="F8" i="48" s="1"/>
  <c r="G8" i="48"/>
  <c r="I17" i="33"/>
  <c r="D17" i="33"/>
  <c r="L17" i="33"/>
  <c r="G17" i="33"/>
  <c r="E17" i="33"/>
  <c r="K17" i="33"/>
  <c r="J17" i="33"/>
  <c r="G18" i="49"/>
  <c r="G22" i="49" s="1"/>
  <c r="G17" i="49"/>
  <c r="D25" i="45"/>
  <c r="G8" i="54"/>
  <c r="O22" i="33"/>
  <c r="N22" i="33" s="1"/>
  <c r="G9" i="49"/>
  <c r="H17" i="33"/>
  <c r="C17" i="33"/>
  <c r="C35" i="33" s="1"/>
  <c r="D35" i="33" s="1"/>
  <c r="E35" i="33" s="1"/>
  <c r="F35" i="33" s="1"/>
  <c r="G35" i="33" s="1"/>
  <c r="H35" i="33" s="1"/>
  <c r="I35" i="33" s="1"/>
  <c r="J35" i="33" s="1"/>
  <c r="K35" i="33" s="1"/>
  <c r="L35" i="33" s="1"/>
  <c r="F17" i="33"/>
  <c r="D19" i="48"/>
  <c r="G9" i="54"/>
  <c r="E31" i="33"/>
  <c r="L31" i="33"/>
  <c r="C31" i="33"/>
  <c r="J31" i="33"/>
  <c r="F31" i="33"/>
  <c r="I31" i="33"/>
  <c r="K31" i="33"/>
  <c r="G31" i="33"/>
  <c r="H31" i="33"/>
  <c r="D31" i="33"/>
  <c r="G29" i="55"/>
  <c r="G8" i="49"/>
  <c r="G7" i="54"/>
  <c r="C16" i="48"/>
  <c r="E16" i="48" s="1"/>
  <c r="F16" i="48"/>
  <c r="G16" i="48" s="1"/>
  <c r="F8" i="49"/>
  <c r="F11" i="54"/>
  <c r="E21" i="36"/>
  <c r="E22" i="36" s="1"/>
  <c r="G12" i="54"/>
  <c r="F11" i="49"/>
  <c r="O25" i="33"/>
  <c r="N25" i="33"/>
  <c r="D21" i="48"/>
  <c r="E38" i="36"/>
  <c r="E91" i="36"/>
  <c r="E30" i="36"/>
  <c r="E27" i="36"/>
  <c r="H38" i="45"/>
  <c r="D8" i="54"/>
  <c r="C24" i="51"/>
  <c r="C30" i="51" s="1"/>
  <c r="O7" i="33"/>
  <c r="N7" i="33" s="1"/>
  <c r="D7" i="48"/>
  <c r="F9" i="49"/>
  <c r="F6" i="49"/>
  <c r="C103" i="36"/>
  <c r="C134" i="36"/>
  <c r="F5" i="54"/>
  <c r="C17" i="49"/>
  <c r="C20" i="49" s="1"/>
  <c r="C22" i="49" s="1"/>
  <c r="F23" i="49" s="1"/>
  <c r="C6" i="48"/>
  <c r="C12" i="48"/>
  <c r="E33" i="45"/>
  <c r="D38" i="45"/>
  <c r="D39" i="45" s="1"/>
  <c r="D42" i="45" s="1"/>
  <c r="D18" i="49"/>
  <c r="D17" i="54"/>
  <c r="D20" i="54" s="1"/>
  <c r="O13" i="33"/>
  <c r="N13" i="33" s="1"/>
  <c r="D133" i="36"/>
  <c r="D23" i="48" s="1"/>
  <c r="O29" i="33"/>
  <c r="N29" i="33" s="1"/>
  <c r="C29" i="55"/>
  <c r="F13" i="55"/>
  <c r="F27" i="55"/>
  <c r="F29" i="55" s="1"/>
  <c r="D10" i="1"/>
  <c r="D5" i="54" s="1"/>
  <c r="D10" i="54"/>
  <c r="O9" i="33"/>
  <c r="N9" i="33" s="1"/>
  <c r="D9" i="48"/>
  <c r="C8" i="49"/>
  <c r="D16" i="48"/>
  <c r="D24" i="48" s="1"/>
  <c r="C4" i="52"/>
  <c r="C10" i="52" s="1"/>
  <c r="F14" i="55"/>
  <c r="C11" i="54"/>
  <c r="C10" i="49"/>
  <c r="C71" i="1"/>
  <c r="C102" i="1"/>
  <c r="C10" i="48"/>
  <c r="H29" i="45"/>
  <c r="F38" i="45"/>
  <c r="F39" i="45"/>
  <c r="F42" i="45" s="1"/>
  <c r="E4" i="1"/>
  <c r="E10" i="1"/>
  <c r="E16" i="1"/>
  <c r="E47" i="36"/>
  <c r="E48" i="36" s="1"/>
  <c r="E86" i="36"/>
  <c r="E124" i="36"/>
  <c r="E133" i="36"/>
  <c r="E70" i="1"/>
  <c r="D19" i="49"/>
  <c r="D18" i="48"/>
  <c r="D28" i="55"/>
  <c r="C17" i="54"/>
  <c r="C20" i="54"/>
  <c r="D7" i="54"/>
  <c r="D12" i="54"/>
  <c r="D10" i="48"/>
  <c r="O11" i="33"/>
  <c r="D17" i="49"/>
  <c r="D20" i="49" s="1"/>
  <c r="D22" i="49" s="1"/>
  <c r="O5" i="33"/>
  <c r="M5" i="33" s="1"/>
  <c r="D4" i="48"/>
  <c r="D16" i="1"/>
  <c r="D6" i="49"/>
  <c r="E14" i="48"/>
  <c r="D14" i="48"/>
  <c r="O19" i="33"/>
  <c r="G5" i="54"/>
  <c r="G6" i="49"/>
  <c r="F14" i="49"/>
  <c r="M19" i="33"/>
  <c r="M17" i="33" l="1"/>
  <c r="N5" i="33"/>
  <c r="G23" i="49"/>
  <c r="F103" i="36"/>
  <c r="F134" i="36" s="1"/>
  <c r="D92" i="1"/>
  <c r="D101" i="1" s="1"/>
  <c r="O14" i="33"/>
  <c r="N14" i="33" s="1"/>
  <c r="N19" i="33"/>
  <c r="F14" i="48"/>
  <c r="C6" i="49"/>
  <c r="C14" i="49" s="1"/>
  <c r="C4" i="48"/>
  <c r="N21" i="33"/>
  <c r="G11" i="49"/>
  <c r="G14" i="49" s="1"/>
  <c r="G24" i="49" s="1"/>
  <c r="D103" i="36"/>
  <c r="D134" i="36" s="1"/>
  <c r="O23" i="33"/>
  <c r="E61" i="36"/>
  <c r="E103" i="36" s="1"/>
  <c r="E134" i="36" s="1"/>
  <c r="D52" i="1"/>
  <c r="E42" i="1"/>
  <c r="E25" i="45"/>
  <c r="E38" i="45"/>
  <c r="E52" i="1"/>
  <c r="E71" i="1" s="1"/>
  <c r="C8" i="54"/>
  <c r="C14" i="54" s="1"/>
  <c r="C21" i="54" s="1"/>
  <c r="C7" i="48"/>
  <c r="E7" i="48" s="1"/>
  <c r="C17" i="48"/>
  <c r="F8" i="54"/>
  <c r="F14" i="54" s="1"/>
  <c r="F21" i="54" s="1"/>
  <c r="H25" i="45"/>
  <c r="H39" i="45" s="1"/>
  <c r="H42" i="45" s="1"/>
  <c r="E92" i="1"/>
  <c r="E101" i="1" s="1"/>
  <c r="D27" i="55"/>
  <c r="D29" i="55" s="1"/>
  <c r="G10" i="54"/>
  <c r="G14" i="54" s="1"/>
  <c r="G21" i="54" s="1"/>
  <c r="O10" i="33"/>
  <c r="D10" i="49"/>
  <c r="O8" i="33" l="1"/>
  <c r="D9" i="49"/>
  <c r="D14" i="49" s="1"/>
  <c r="D9" i="54"/>
  <c r="D14" i="54" s="1"/>
  <c r="D21" i="54" s="1"/>
  <c r="D8" i="48"/>
  <c r="D13" i="48" s="1"/>
  <c r="D71" i="1"/>
  <c r="D102" i="1"/>
  <c r="D12" i="48"/>
  <c r="E17" i="48"/>
  <c r="C24" i="48"/>
  <c r="G14" i="48"/>
  <c r="E102" i="1"/>
  <c r="F7" i="48"/>
  <c r="D24" i="51"/>
  <c r="D30" i="51" s="1"/>
  <c r="E39" i="45"/>
  <c r="E42" i="45" s="1"/>
  <c r="M23" i="33"/>
  <c r="M31" i="33" s="1"/>
  <c r="M35" i="33" s="1"/>
  <c r="N23" i="33"/>
  <c r="O31" i="33"/>
  <c r="E4" i="48"/>
  <c r="C13" i="48"/>
  <c r="N31" i="33"/>
  <c r="C24" i="49"/>
  <c r="F15" i="49"/>
  <c r="F17" i="48" l="1"/>
  <c r="E13" i="48"/>
  <c r="E20" i="48" s="1"/>
  <c r="E24" i="48" s="1"/>
  <c r="F4" i="48"/>
  <c r="E24" i="51"/>
  <c r="E30" i="51" s="1"/>
  <c r="G7" i="48"/>
  <c r="F24" i="51" s="1"/>
  <c r="F30" i="51" s="1"/>
  <c r="G15" i="49"/>
  <c r="D24" i="49"/>
  <c r="N8" i="33"/>
  <c r="N17" i="33" s="1"/>
  <c r="N35" i="33" s="1"/>
  <c r="O17" i="33"/>
  <c r="O34" i="33" s="1"/>
  <c r="G4" i="48" l="1"/>
  <c r="G13" i="48" s="1"/>
  <c r="F13" i="48"/>
  <c r="F20" i="48" s="1"/>
  <c r="F24" i="48" s="1"/>
  <c r="G17" i="48"/>
  <c r="G20" i="48" l="1"/>
  <c r="G24" i="48" s="1"/>
</calcChain>
</file>

<file path=xl/sharedStrings.xml><?xml version="1.0" encoding="utf-8"?>
<sst xmlns="http://schemas.openxmlformats.org/spreadsheetml/2006/main" count="813" uniqueCount="528">
  <si>
    <t>Sor-szám</t>
  </si>
  <si>
    <t>Összesen</t>
  </si>
  <si>
    <t>Összesen:</t>
  </si>
  <si>
    <t>Kiadások</t>
  </si>
  <si>
    <t>Megnevezés</t>
  </si>
  <si>
    <t>Személyi juttatások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</si>
  <si>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</si>
  <si>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</si>
  <si>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</si>
  <si>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</si>
  <si>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</si>
  <si>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</si>
  <si>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</si>
  <si>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</si>
  <si>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</si>
  <si>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</si>
  <si>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</si>
  <si>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</si>
  <si>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</si>
  <si>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Több éves kihatással járó döntések számszerűsítése</t>
  </si>
  <si>
    <t>Döntés típusa, megnevezése</t>
  </si>
  <si>
    <t>1. év</t>
  </si>
  <si>
    <t>2.  év</t>
  </si>
  <si>
    <t>3. év</t>
  </si>
  <si>
    <t>4. év</t>
  </si>
  <si>
    <t>5. év</t>
  </si>
  <si>
    <t>-</t>
  </si>
  <si>
    <t>Közvetett támogatások</t>
  </si>
  <si>
    <t>Támogatás típusa</t>
  </si>
  <si>
    <t>Közvetett támogatás összege</t>
  </si>
  <si>
    <t>Lakosság lészére lakásépítéshez, lakásfelújításhoz nyújtott kölcsönök elengedésének összege</t>
  </si>
  <si>
    <t>Helyi adónál, gépjárműadónál biztosított kedvezmény, mentesség összege adónemenként</t>
  </si>
  <si>
    <t>Ebből: gépjárműadó</t>
  </si>
  <si>
    <t xml:space="preserve">          építményadó</t>
  </si>
  <si>
    <t>Helyiségek, eszközök hasznosításából származó bevételből nyújtott kezdvezmény, mentesség összege</t>
  </si>
  <si>
    <t>Egyéb nyújtott kedvezménye, vagy kölcsön elengedésének összege</t>
  </si>
  <si>
    <t xml:space="preserve">          iparűzési adó</t>
  </si>
  <si>
    <t xml:space="preserve">          telekadó</t>
  </si>
  <si>
    <t xml:space="preserve">          kommunális adó</t>
  </si>
  <si>
    <t>Mentesség</t>
  </si>
  <si>
    <t>Kedvezmény</t>
  </si>
  <si>
    <t xml:space="preserve">A </t>
  </si>
  <si>
    <t>B</t>
  </si>
  <si>
    <t>C</t>
  </si>
  <si>
    <t>D</t>
  </si>
  <si>
    <t>Nettó összeg</t>
  </si>
  <si>
    <t>ÁFA</t>
  </si>
  <si>
    <t xml:space="preserve"> Bruttó összeg</t>
  </si>
  <si>
    <t>Beruházások és felújítások  összesen:</t>
  </si>
  <si>
    <t>Felhalmozási kiadások összesen:</t>
  </si>
  <si>
    <t>A</t>
  </si>
  <si>
    <t>E</t>
  </si>
  <si>
    <t>F</t>
  </si>
  <si>
    <t xml:space="preserve">C </t>
  </si>
  <si>
    <t>Összeg</t>
  </si>
  <si>
    <t>Felhalmozási bevételek</t>
  </si>
  <si>
    <t>Beruházások</t>
  </si>
  <si>
    <t>Felújítások</t>
  </si>
  <si>
    <t>Működési bevételek</t>
  </si>
  <si>
    <t>Felhalmozási célú támogatásértékű kiadás</t>
  </si>
  <si>
    <t>Felhalmozási célú kölcsön nyújtása</t>
  </si>
  <si>
    <t>G</t>
  </si>
  <si>
    <t>H</t>
  </si>
  <si>
    <t>I</t>
  </si>
  <si>
    <t>J</t>
  </si>
  <si>
    <t>K</t>
  </si>
  <si>
    <t>L</t>
  </si>
  <si>
    <t>M</t>
  </si>
  <si>
    <t>N</t>
  </si>
  <si>
    <t>Bevételek</t>
  </si>
  <si>
    <t>Helyi önkormányzatok működésének általános támogatása</t>
  </si>
  <si>
    <t>Települési önkormányzatok egyes köznevelési feladatainak támogatása</t>
  </si>
  <si>
    <t xml:space="preserve">Települési önkormányzatok szociális gyermekjóléti és gyermekétkeztetési  feladatainak támogatása </t>
  </si>
  <si>
    <t xml:space="preserve">Települési önkormányzatok kulturális feladatainak támogatása </t>
  </si>
  <si>
    <t>Önkormányzatok működési támogatásai</t>
  </si>
  <si>
    <t>Elvonások és befizetések bevételei</t>
  </si>
  <si>
    <t xml:space="preserve">Működési célú garancia- és kezességvállalásból származó megtérülések államháztartáson belülről </t>
  </si>
  <si>
    <t xml:space="preserve">Működési célú visszatérítendő támogatások, kölcsönök visszatérülése államháztartáson belülről 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</si>
  <si>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</si>
  <si>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</si>
  <si>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>Működési célú támogatások államháztartáson belülről</t>
  </si>
  <si>
    <t>Felhalmozási célú önkormányzati támogatások</t>
  </si>
  <si>
    <t xml:space="preserve">Felhalmozási célú garancia- és kezességvállalásból származó megtérülések államháztartáson belülről </t>
  </si>
  <si>
    <t xml:space="preserve">Felhalmozási célú visszatérítendő támogatások, kölcsönök visszatérülése államháztartáson belülről </t>
  </si>
  <si>
    <t xml:space="preserve">Felhalmozási célú visszatérítendő támogatások, kölcsönök igénybevétele államháztartáson belülről </t>
  </si>
  <si>
    <t>Egyéb felhalmozási célú támogatások bevételei államháztartáson belülről</t>
  </si>
  <si>
    <t>Felhalmozási célú támogatások államháztartáson belülről</t>
  </si>
  <si>
    <t xml:space="preserve">Magánszemélyek jövedelemadói </t>
  </si>
  <si>
    <t xml:space="preserve">Társaságok jövedelemadói </t>
  </si>
  <si>
    <t>Jövedelemadók</t>
  </si>
  <si>
    <t>Szociális hozzájárulási adó és járulékok</t>
  </si>
  <si>
    <t>Bérhez és foglalkoztatáshoz kapcsolódó adók</t>
  </si>
  <si>
    <t xml:space="preserve">Értékesítési és forgalmi adók </t>
  </si>
  <si>
    <t>Fogyasztási adók</t>
  </si>
  <si>
    <t>Pénzügyi monopóliumok nyereségét terhelő adók</t>
  </si>
  <si>
    <t>Gépjárműadók</t>
  </si>
  <si>
    <t>Egyéb áruhasználati és szolgáltatási adók</t>
  </si>
  <si>
    <t xml:space="preserve">Egyéb közhatalmi bevételek </t>
  </si>
  <si>
    <t>Közhatalmi bevételek</t>
  </si>
  <si>
    <t>Készletértékesítés ellenértéke</t>
  </si>
  <si>
    <t xml:space="preserve">Szolgáltatások ellenértéke </t>
  </si>
  <si>
    <t xml:space="preserve">Közvetített szolgáltatások ellenértéke </t>
  </si>
  <si>
    <t xml:space="preserve">Tulajdonosi bevételek </t>
  </si>
  <si>
    <t>Ellátási díjak</t>
  </si>
  <si>
    <t>Kiszámlázott általános forgalmi adó</t>
  </si>
  <si>
    <t xml:space="preserve">Általános forgalmi adó visszatérítése </t>
  </si>
  <si>
    <t xml:space="preserve">Működési bevételek </t>
  </si>
  <si>
    <t>Immateriális javak értékesítése</t>
  </si>
  <si>
    <t xml:space="preserve">Ingatlanok értékesítése </t>
  </si>
  <si>
    <t xml:space="preserve">Egyéb tárgyi eszközök értékesítése </t>
  </si>
  <si>
    <t xml:space="preserve">Részesedések értékesítése </t>
  </si>
  <si>
    <t>Részesedések megszűnéséhez kapcsolódó bevételek</t>
  </si>
  <si>
    <t xml:space="preserve">Felhalmozási bevételek </t>
  </si>
  <si>
    <t xml:space="preserve">Működési célú garancia- és kezességvállalásból származó megtérülések államháztartáson kívülről </t>
  </si>
  <si>
    <t xml:space="preserve">Működési célú visszatérítendő támogatások, kölcsönök visszatérülése államháztartáson kívülről </t>
  </si>
  <si>
    <t>Működési célú átvett pénzeszközök</t>
  </si>
  <si>
    <t xml:space="preserve">Felhalmozási célú garancia- és kezességvállalásból származó megtérülések államháztartáson kívülről </t>
  </si>
  <si>
    <t xml:space="preserve">Felhalmozási célú visszatérítendő támogatások, kölcsönök visszatérülése államháztartáson kívülről </t>
  </si>
  <si>
    <t xml:space="preserve">Felhalmozási célú átvett pénzeszközök </t>
  </si>
  <si>
    <t xml:space="preserve">Költségvetési bevételek </t>
  </si>
  <si>
    <t xml:space="preserve">Hosszú lejáratú hitelek, kölcsönök felvétele  </t>
  </si>
  <si>
    <t>Likviditási célú hitelek, kölcsönök felvétele pénzügyi vállalkozástól</t>
  </si>
  <si>
    <t xml:space="preserve">Rövid lejáratú hitelek, kölcsönök felvétele </t>
  </si>
  <si>
    <t>Hitel-, kölcsönfelvétel államháztartáson kívülről</t>
  </si>
  <si>
    <t xml:space="preserve">Belföldi értékpapírok bevételei </t>
  </si>
  <si>
    <t>Előző év költségvetési maradványának igénybevétele</t>
  </si>
  <si>
    <t xml:space="preserve">Előző év vállalkozási maradványának igénybevétele </t>
  </si>
  <si>
    <t xml:space="preserve">Maradvány igénybevétele </t>
  </si>
  <si>
    <t xml:space="preserve">Államháztartáson belüli megelőlegezések </t>
  </si>
  <si>
    <t xml:space="preserve">Államháztartáson belüli megelőlegezések törlesztése </t>
  </si>
  <si>
    <t>Központi, irányító szervi támogatás</t>
  </si>
  <si>
    <t xml:space="preserve">Központi költségvetés sajátos finanszírozási bevételei </t>
  </si>
  <si>
    <t xml:space="preserve">Belföldi finanszírozás bevételei </t>
  </si>
  <si>
    <t>Forgatási célú külföldi értékpapírok beváltása,  értékesítése</t>
  </si>
  <si>
    <t xml:space="preserve">Befektetési célú külföldi értékpapírok beváltása, értékesítése </t>
  </si>
  <si>
    <t>Külföldi értékpapírok kibocsátása</t>
  </si>
  <si>
    <t xml:space="preserve">Külföldi finanszírozás bevételei </t>
  </si>
  <si>
    <t xml:space="preserve">Adóssághoz nem kapcsolódó származékos ügyletek bevételei </t>
  </si>
  <si>
    <t>Finanszírozási bevételek</t>
  </si>
  <si>
    <t>Vagyoni típusú adók</t>
  </si>
  <si>
    <t xml:space="preserve">Törvény szerinti illetmények, munkabérek </t>
  </si>
  <si>
    <t xml:space="preserve">Normatív jutalmak </t>
  </si>
  <si>
    <t xml:space="preserve">Céljuttatás, projektprémium </t>
  </si>
  <si>
    <t>Készenléti, ügyeleti, helyettesítési díj, túlóra, túlszolgálat</t>
  </si>
  <si>
    <t xml:space="preserve">Végkielégítés </t>
  </si>
  <si>
    <t xml:space="preserve">Jubileumi jutalom 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</si>
  <si>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</si>
  <si>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</si>
  <si>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</si>
  <si>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</si>
  <si>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</si>
  <si>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</si>
  <si>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</t>
  </si>
  <si>
    <t xml:space="preserve">Foglalkoztatottak személyi juttatásai </t>
  </si>
  <si>
    <t xml:space="preserve">Választott tisztségviselők juttatásai </t>
  </si>
  <si>
    <t>Munkavégzésre irányuló egyéb jogviszonyban nem saját foglalkoztatottnak fizetett juttatások</t>
  </si>
  <si>
    <t>Egyéb külső személyi juttatások</t>
  </si>
  <si>
    <t xml:space="preserve">Külső személyi juttatások </t>
  </si>
  <si>
    <t xml:space="preserve">Munkaadókat terhelő járulékok és szociális hozzájárulási adó </t>
  </si>
  <si>
    <t xml:space="preserve">Szakmai anyagok beszerzése </t>
  </si>
  <si>
    <t xml:space="preserve">Üzemeltetési anyagok beszerzése </t>
  </si>
  <si>
    <t xml:space="preserve">Árubeszerzés </t>
  </si>
  <si>
    <t>Készletbeszerzés</t>
  </si>
  <si>
    <t xml:space="preserve">Informatikai szolgáltatások igénybevétele </t>
  </si>
  <si>
    <t xml:space="preserve">Egyéb kommunikációs szolgáltatások </t>
  </si>
  <si>
    <t>Kommunikációs szolgáltatások</t>
  </si>
  <si>
    <t>Közüzemi díjak</t>
  </si>
  <si>
    <t>Vásárolt élelmezés</t>
  </si>
  <si>
    <t>Bérleti és lízing díjak</t>
  </si>
  <si>
    <t>Karbantartási, kisjavítási szolgáltatások</t>
  </si>
  <si>
    <t xml:space="preserve">Közvetített szolgáltatások </t>
  </si>
  <si>
    <t xml:space="preserve">Szakmai tevékenységet segítő szolgáltatások </t>
  </si>
  <si>
    <t xml:space="preserve">Egyéb szolgáltatások </t>
  </si>
  <si>
    <t xml:space="preserve">Szolgáltatási kiadások </t>
  </si>
  <si>
    <t xml:space="preserve">Kiküldetések kiadásai </t>
  </si>
  <si>
    <t>Reklám- és propagandakiadások</t>
  </si>
  <si>
    <t xml:space="preserve">Kiküldetések, reklám- és propagandakiadások </t>
  </si>
  <si>
    <t xml:space="preserve">Működési célú előzetesen felszámított általános forgalmi adó </t>
  </si>
  <si>
    <t xml:space="preserve">Fizetendő általános forgalmi adó </t>
  </si>
  <si>
    <t xml:space="preserve">Kamatkiadások </t>
  </si>
  <si>
    <t>Egyéb pénzügyi műveletek kiadásai</t>
  </si>
  <si>
    <t xml:space="preserve">Egyéb dologi kiadások </t>
  </si>
  <si>
    <t>Különféle befizetések és egyéb dologi kiadások</t>
  </si>
  <si>
    <t>Dologi kiadások</t>
  </si>
  <si>
    <t>Társadalombiztosítási ellátások</t>
  </si>
  <si>
    <t>Családi támogatások</t>
  </si>
  <si>
    <t xml:space="preserve">Pénzbeli kárpótlások, kártérítések </t>
  </si>
  <si>
    <t xml:space="preserve">Betegséggel kapcsolatos (nem társadalombiztosítási) ellátások </t>
  </si>
  <si>
    <t>Foglalkoztatással, munkanélküliséggel kapcsolatos ellátások</t>
  </si>
  <si>
    <t xml:space="preserve">Lakhatással kapcsolatos ellátások </t>
  </si>
  <si>
    <t xml:space="preserve">Intézményi ellátottak pénzbeli juttatásai </t>
  </si>
  <si>
    <t>Egyéb nem intézményi ellátások</t>
  </si>
  <si>
    <t xml:space="preserve">Ellátottak pénzbeli juttatásai </t>
  </si>
  <si>
    <t>Nemzetközi kötelezettségek</t>
  </si>
  <si>
    <t xml:space="preserve">Elvonások és befizetések </t>
  </si>
  <si>
    <t>Működési célú garancia- és kezességvállalásból származó kifizetés államháztartáson belülre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</si>
  <si>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</si>
  <si>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</si>
  <si>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</si>
  <si>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</si>
  <si>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</si>
  <si>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</si>
  <si>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</si>
  <si>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>Egyéb működési célú támogatások államháztartáson kívülre</t>
  </si>
  <si>
    <t xml:space="preserve">Tartalékok </t>
  </si>
  <si>
    <t>Egyéb működési célú kiadások</t>
  </si>
  <si>
    <t xml:space="preserve">Immateriális javak beszerzése, létesítése </t>
  </si>
  <si>
    <t>Ingatlanok beszerzése, létesítése</t>
  </si>
  <si>
    <t>Informatikai eszközök beszerzése, létesítése</t>
  </si>
  <si>
    <t>Egyéb tárgyi eszközök beszerzése, létesítése</t>
  </si>
  <si>
    <t xml:space="preserve">Részesedések beszerzése </t>
  </si>
  <si>
    <t xml:space="preserve">Meglévő részesedések növeléséhez kapcsolódó kiadások </t>
  </si>
  <si>
    <t>Beruházási célú előzetesen felszámított általános forgalmi adó</t>
  </si>
  <si>
    <t xml:space="preserve">Beruházások 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</si>
  <si>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</si>
  <si>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</si>
  <si>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</si>
  <si>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</si>
  <si>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 xml:space="preserve">Felhalmozási célú garancia- és kezességvállalásból származó kifizetés államháztartáson belülre </t>
  </si>
  <si>
    <t xml:space="preserve">Felhalmozási célú visszatérítendő támogatások, kölcsönök nyújtása államháztartáson belülre </t>
  </si>
  <si>
    <t>Felhalmozási célú visszatérítendő támogatások, kölcsönök törlesztése államháztartáson belülre</t>
  </si>
  <si>
    <t xml:space="preserve">Egyéb felhalmozási célú támogatások államháztartáson belülre </t>
  </si>
  <si>
    <t xml:space="preserve">Felhalmozási célú garancia- és kezességvállalásból származó kifizetés államháztartáson kívülre </t>
  </si>
  <si>
    <t xml:space="preserve">Felhalmozási célú visszatérítendő támogatások, kölcsönök nyújtása államháztartáson kívülre </t>
  </si>
  <si>
    <t>Lakástámogatás</t>
  </si>
  <si>
    <t xml:space="preserve">Egyéb felhalmozási célú támogatások államháztartáson kívülre </t>
  </si>
  <si>
    <t>Egyéb felhalmozási célú kiadások</t>
  </si>
  <si>
    <t xml:space="preserve">Költségvetési kiadások </t>
  </si>
  <si>
    <t xml:space="preserve">Hosszú lejáratú hitelek, kölcsönök törlesztése </t>
  </si>
  <si>
    <t>Likviditási célú hitelek, kölcsönök törlesztése pénzügyi vállalkozásnak</t>
  </si>
  <si>
    <t xml:space="preserve">Rövid lejáratú hitelek, kölcsönök törlesztése </t>
  </si>
  <si>
    <t>Hitel-, kölcsöntörlesztés államháztartáson kívülre</t>
  </si>
  <si>
    <t>Forgatási célú belföldi értékpapírok vásárlása</t>
  </si>
  <si>
    <t xml:space="preserve">Forgatási célú belföldi értékpapírok beváltása </t>
  </si>
  <si>
    <t>Belföldi értékpapírok kiadásai</t>
  </si>
  <si>
    <t>Államháztartáson belüli megelőlegezések folyósítása</t>
  </si>
  <si>
    <t xml:space="preserve">Államháztartáson belüli megelőlegezések visszafizetése </t>
  </si>
  <si>
    <t xml:space="preserve">Központi, irányító szervi támogatások folyósítása </t>
  </si>
  <si>
    <t>Pénzeszközök betétként elhelyezése</t>
  </si>
  <si>
    <t>Pénzügyi lízing kiadásai</t>
  </si>
  <si>
    <t xml:space="preserve">Központi költségvetés sajátos finanszírozási kiadásai </t>
  </si>
  <si>
    <t>Belföldi finanszírozás kiadásai</t>
  </si>
  <si>
    <t>Forgatási célú külföldi értékpapírok vásárlása</t>
  </si>
  <si>
    <t>Befektetési célú külföldi értékpapírok vásárlása</t>
  </si>
  <si>
    <t xml:space="preserve">Külföldi értékpapírok beváltása </t>
  </si>
  <si>
    <t>Külföldi finanszírozás kiadásai</t>
  </si>
  <si>
    <t xml:space="preserve">Adóssághoz nem kapcsolódó származékos ügyletek kiadásai </t>
  </si>
  <si>
    <t>Finanszírozási kiadások</t>
  </si>
  <si>
    <t>Beruházások összesen</t>
  </si>
  <si>
    <t>Felújítások összesen</t>
  </si>
  <si>
    <t>Termékek és szolgáltatások adói</t>
  </si>
  <si>
    <t>Felhalmozási célú átvett pénzeszközök</t>
  </si>
  <si>
    <t>Ellátottak pénzbeli juttatásai</t>
  </si>
  <si>
    <t>Felhalmozási célú tartalékok</t>
  </si>
  <si>
    <t>Bevételi előirányzat összesen:</t>
  </si>
  <si>
    <t>Kiadási előirányzat összesen:</t>
  </si>
  <si>
    <t>Bevételek összesen</t>
  </si>
  <si>
    <t>Kiadások összesen</t>
  </si>
  <si>
    <t>Döntés hatása</t>
  </si>
  <si>
    <t>Egyéb működési bevételek</t>
  </si>
  <si>
    <t>Belföldi értékpapírok bevételei</t>
  </si>
  <si>
    <t>Maradvány igénybevétele</t>
  </si>
  <si>
    <t>Külföldi finanszírozás bevételei</t>
  </si>
  <si>
    <t>Munkaadókat terhelő járulékok és szochó</t>
  </si>
  <si>
    <t>Több évre tervezett bevételek és kiadások</t>
  </si>
  <si>
    <t>Adósságot keletkeztető ügyletekből és egyéb kezességvállalásokból fennálló kötelezettségek</t>
  </si>
  <si>
    <t>Saját bevételek</t>
  </si>
  <si>
    <t>Saját bevételek összesen</t>
  </si>
  <si>
    <t>Kormány hozzájárulásával létesítendő adósságot keletkeztető ügylet</t>
  </si>
  <si>
    <t>Hitel, kölcsön felvétele, átvállalása</t>
  </si>
  <si>
    <t>Hitelviszonyt megtestesítő értékpapír fogalomba hozatala</t>
  </si>
  <si>
    <t>Váltó  kibocsátása</t>
  </si>
  <si>
    <t>Pénzügyi lízing</t>
  </si>
  <si>
    <t>Visszavásárlási  kötelezettség  kikötésével  megkötött adásvételi szerződés eladói félként való megkötése</t>
  </si>
  <si>
    <t>Szerződésben  kapott, legalább 365 nap  időtartamú halasztott fizetés, részletfizetés</t>
  </si>
  <si>
    <t>Kormány hozzájárulása nélkül létesítendő adósságot keletkeztető ügylet összesen</t>
  </si>
  <si>
    <t>Kormány hozzájárulása nélkül létesítendő adósságot keletkeztető ügylet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</si>
  <si>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</si>
  <si>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</si>
  <si>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</si>
  <si>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</si>
  <si>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</si>
  <si>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 xml:space="preserve">E </t>
  </si>
  <si>
    <t>A helyi önkormányzatok előző évi elszámolásából származó kiadások</t>
  </si>
  <si>
    <t>A helyi önkormányzatok törvényi előíráson alapuló befizetései</t>
  </si>
  <si>
    <t>Egyéb elvonások és befizetések</t>
  </si>
  <si>
    <t>Működési célú támogatások az Európai Uniónak</t>
  </si>
  <si>
    <t>Kincstárjegyek beváltása</t>
  </si>
  <si>
    <t>Éven belüli belföldi értékpapírok beváltása</t>
  </si>
  <si>
    <t>Belföldi kötvények beváltása</t>
  </si>
  <si>
    <t>Éven túli lejáratú belföldi értékpapírok beváltása</t>
  </si>
  <si>
    <t>Hossszú lejáratú tulajdonosi kölcsönök kiadásai</t>
  </si>
  <si>
    <t>Rövid lejáratú tulajdonosi kölcsönök kiadásai</t>
  </si>
  <si>
    <t>Hitelek, kölcsönök törlesztése külföldi kormányoknak és nemzetiközi szervezeteknek</t>
  </si>
  <si>
    <t>Hitelek, kölcsönök törlesztése külföldi pénzintézeteknek</t>
  </si>
  <si>
    <t>Váltókiadások</t>
  </si>
  <si>
    <t>forintban</t>
  </si>
  <si>
    <t>Működési célú költségvetési támogatások és kiegészítő támogatások</t>
  </si>
  <si>
    <t>Elszámolásból származó bevétel</t>
  </si>
  <si>
    <t>Befektetett pénzügyi eszközökből származó bevételek</t>
  </si>
  <si>
    <t>Egyéb kapott (járó) kamatok és kamatjellegű bevételek</t>
  </si>
  <si>
    <t>Kamatbevételek és más nyereségjellegű bevételek</t>
  </si>
  <si>
    <t xml:space="preserve">Részesedésekből származó pénzügyi műveletek bevételei </t>
  </si>
  <si>
    <t>Más egyéb pénzügyi műveletek bevételei</t>
  </si>
  <si>
    <t xml:space="preserve">Egyéb pénzügyi műveletek bevételei </t>
  </si>
  <si>
    <t>Biztosító által fizetett kártérítés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</si>
  <si>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</si>
  <si>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</si>
  <si>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 xml:space="preserve">Egyéb működési célú átvett pénzeszközök </t>
  </si>
  <si>
    <t xml:space="preserve">Felhalmozási célú visszatérítendő támogatások, kölcsönök visszatérülése az Európai Uniótól </t>
  </si>
  <si>
    <t xml:space="preserve">Felhalmozási célú visszatérítendő támogatások, kölcsönök visszatérülése kormányoktól és más nemzetközi szervezetektől </t>
  </si>
  <si>
    <t xml:space="preserve">Egyéb felhalmozási célú átvett pénzeszközök </t>
  </si>
  <si>
    <t xml:space="preserve">Forgatási célú belföldi értékpapírok beváltása, értékesítése </t>
  </si>
  <si>
    <t xml:space="preserve">Éven belüli lejáratú belföldi értékpapírok kibocsátása </t>
  </si>
  <si>
    <t xml:space="preserve">Befektetési célú belföldi értékpapírok beváltása, értékesítése </t>
  </si>
  <si>
    <t>Éven túli lejáratú belföldi értékpapírok kibocsátása</t>
  </si>
  <si>
    <t>Lekötött bankbetétek megszüntetése</t>
  </si>
  <si>
    <t xml:space="preserve">Hosszú lejáratú tulajdonosi kölcsönök bevételei </t>
  </si>
  <si>
    <t xml:space="preserve">Rövid lejáratú tulajdonosi kölcsönök bevételei </t>
  </si>
  <si>
    <t xml:space="preserve">Hitelek, kölcsönök felvétele külföldi kormányoktól és nemzetközi szervezetektől </t>
  </si>
  <si>
    <t xml:space="preserve">Hitelek, kölcsönök felvétele külföldi pénzintézetektől </t>
  </si>
  <si>
    <t>Váltóbevételek</t>
  </si>
  <si>
    <t>Tulajdonosi kölcsönök kiadásai</t>
  </si>
  <si>
    <t>Tulajdonosi kölcsönök bevételei</t>
  </si>
  <si>
    <t>Elvonások és befizetések</t>
  </si>
  <si>
    <t xml:space="preserve"> forintban</t>
  </si>
  <si>
    <t>2020. év</t>
  </si>
  <si>
    <t xml:space="preserve">Bírság-, pótlék- és díjbevétel </t>
  </si>
  <si>
    <t>Kötelező feladatok előirányzata</t>
  </si>
  <si>
    <t>Önként vállalt feladatok előirányzata</t>
  </si>
  <si>
    <t>Államigazgatási feladatok előirányzata</t>
  </si>
  <si>
    <t>Működési költségvetési egyenleg</t>
  </si>
  <si>
    <t>Felhalmozási költségvetési egyenleg</t>
  </si>
  <si>
    <t>Felhalmozási költségvetési bevételek</t>
  </si>
  <si>
    <t>2021. év</t>
  </si>
  <si>
    <t>Tartalékok</t>
  </si>
  <si>
    <t>Működési célú</t>
  </si>
  <si>
    <t>Felhalmozási célú</t>
  </si>
  <si>
    <t>Általános tartalék összesen</t>
  </si>
  <si>
    <t>Céltartalék összesen</t>
  </si>
  <si>
    <t>Nettó kiadási összeg</t>
  </si>
  <si>
    <t xml:space="preserve"> Bruttó kiadási összeg</t>
  </si>
  <si>
    <t>Programhoz, projekthez történő hozzájárulás</t>
  </si>
  <si>
    <t>ebből: egyéb pénzbeli és természetbeni gyermekvédelmi támogatások</t>
  </si>
  <si>
    <t>ebből: egyéb, az önkormányzat rendeletében megállapított juttatás</t>
  </si>
  <si>
    <t>települési támogatás</t>
  </si>
  <si>
    <t>az önkormányzat által saját hatáskörben (nem szociális és gyermekvédelmi előírás alapján) adott más ellátás</t>
  </si>
  <si>
    <t>Munkaadót terhelő járulékok és szociális hozzájárulási adó</t>
  </si>
  <si>
    <t xml:space="preserve">F </t>
  </si>
  <si>
    <t>Költségvetési bevételek összesen</t>
  </si>
  <si>
    <t>Költségvetési kiadások összesen</t>
  </si>
  <si>
    <t>Előirányzat-csoport, kiemelt előirányzat megnevezése</t>
  </si>
  <si>
    <t>Program, projekt bevétele</t>
  </si>
  <si>
    <t>Európai Uniós program, projekt megnevezése, azonosító száma</t>
  </si>
  <si>
    <t>Előző évi költségvetési maradvány igénybevétele</t>
  </si>
  <si>
    <t>Államháztartáson belüli megelőlegezés</t>
  </si>
  <si>
    <t>Működési kiadások</t>
  </si>
  <si>
    <t>Felhalmozási kiadások</t>
  </si>
  <si>
    <t>Tartalékok összesen</t>
  </si>
  <si>
    <t>Előirányzat felhasználási terv</t>
  </si>
  <si>
    <t>Európai Uniós programok</t>
  </si>
  <si>
    <t>Fejlesztések</t>
  </si>
  <si>
    <t>Költségvetési egyenleg</t>
  </si>
  <si>
    <t>Működési egyenleg</t>
  </si>
  <si>
    <t>Felhalmozási egyenleg</t>
  </si>
  <si>
    <t>Költségvetési mérleg</t>
  </si>
  <si>
    <t>Hitelintézet által, származékos műveletek különbözeteként az  ÁKK Zrt.-nél elhelyezett fedezeti betétek és azok  összege</t>
  </si>
  <si>
    <t>Felhalmozási tartalék</t>
  </si>
  <si>
    <t>Intézményfinanszírozás</t>
  </si>
  <si>
    <t>Szociális étkeztetés</t>
  </si>
  <si>
    <t xml:space="preserve">MŰKÖDÉSI KIADÁSOK MÉRLEGE </t>
  </si>
  <si>
    <t>Munkaadót terhelő járulékok és szha</t>
  </si>
  <si>
    <t>Előző évi pénzmaradvány igánybevétele</t>
  </si>
  <si>
    <t>Működési  bevételek</t>
  </si>
  <si>
    <t>Egyenleg</t>
  </si>
  <si>
    <t>FELHALMOZÁSI KIADÁSOK MÉRLEGE</t>
  </si>
  <si>
    <t>Felhalmozási célú állami támogatás</t>
  </si>
  <si>
    <t>Előző évi maradvány igénybe vétele</t>
  </si>
  <si>
    <t>Felhalomozási célú intézményfinanszírozási bevétel</t>
  </si>
  <si>
    <t>ÖSSZEVONT ÖNKORMÁNYZATI MÉRLEG</t>
  </si>
  <si>
    <t>Összes bevétel</t>
  </si>
  <si>
    <t>Összes kiadás</t>
  </si>
  <si>
    <t xml:space="preserve"> ZÁNKA KÖZSÉG ÖNKORMÁNYZATA  bevételeinek és kiadásainak  NETTÓSÍTOTT ÖSSZEVONT ÖNKORMÁNYZATI   MÉRLEGE       adatok Ft-ban</t>
  </si>
  <si>
    <t>Könyvtár felújítás</t>
  </si>
  <si>
    <t>,</t>
  </si>
  <si>
    <t>2022. év</t>
  </si>
  <si>
    <t>ZÁNKAZEN kisajátítás</t>
  </si>
  <si>
    <t>Strandi fejlesztések</t>
  </si>
  <si>
    <t>Falugondnoki gépkocsi</t>
  </si>
  <si>
    <t>Strandi tároló</t>
  </si>
  <si>
    <t>Játszótér strand</t>
  </si>
  <si>
    <t>Játszótér óvoda</t>
  </si>
  <si>
    <t>Tervezések</t>
  </si>
  <si>
    <t>Dózsa György út felújítás</t>
  </si>
  <si>
    <t>Orvoslakás, gyógyszertár fűtés, elektromos vezeték felújítás</t>
  </si>
  <si>
    <t>2020. évi eredeti előirányzat</t>
  </si>
  <si>
    <t>Értékpapír vásárlás</t>
  </si>
  <si>
    <t>2023. év</t>
  </si>
  <si>
    <t xml:space="preserve">2020.évi pénzügyi terv Zánkai Közös Önkormányzati Hivatal COFOG szám 011130 Szakfeladat 999000 Önkormányzatok és Önkormányzati Hivatalok jogalkotó és általános igazgatási tevékenysége </t>
  </si>
  <si>
    <t>Rovat</t>
  </si>
  <si>
    <t>Főkönyvi szám</t>
  </si>
  <si>
    <t>Főkönyvi szám név</t>
  </si>
  <si>
    <t xml:space="preserve">2020. évi eredeti előirányzat </t>
  </si>
  <si>
    <t>B16</t>
  </si>
  <si>
    <t>09161</t>
  </si>
  <si>
    <t>Helyi Önkormányzattól és azok költségvetési szervétől működési célú támogatások bevételei (anyakönyvvezetői díjak megtérítése)</t>
  </si>
  <si>
    <t>B4082</t>
  </si>
  <si>
    <t>0940821</t>
  </si>
  <si>
    <t>Kamatbevételek a költségvetési számla után</t>
  </si>
  <si>
    <t>B411</t>
  </si>
  <si>
    <t>094111</t>
  </si>
  <si>
    <t>Egyéb működési bevételek (tandíj visszafizetése)</t>
  </si>
  <si>
    <t>B8131</t>
  </si>
  <si>
    <t>0981311</t>
  </si>
  <si>
    <t xml:space="preserve">Előző év költségvetési maradványának igénybevétele </t>
  </si>
  <si>
    <t>Bevétel összesen:</t>
  </si>
  <si>
    <t>K1101</t>
  </si>
  <si>
    <t>0511011</t>
  </si>
  <si>
    <t>K1103</t>
  </si>
  <si>
    <t>0511021</t>
  </si>
  <si>
    <t>Normatív jutalmak teljesítése</t>
  </si>
  <si>
    <t>0511031</t>
  </si>
  <si>
    <t>K1104</t>
  </si>
  <si>
    <t>0511041</t>
  </si>
  <si>
    <t>Készenléti, ügyeleti, helyettesítési díj, túlóra, túlszolgálat teljesítése</t>
  </si>
  <si>
    <t>K1106</t>
  </si>
  <si>
    <t>0511061</t>
  </si>
  <si>
    <t xml:space="preserve">Jubileumi jutalom  </t>
  </si>
  <si>
    <t>K1107</t>
  </si>
  <si>
    <t>0511071</t>
  </si>
  <si>
    <t>K1108</t>
  </si>
  <si>
    <t>0511081</t>
  </si>
  <si>
    <t>K1109</t>
  </si>
  <si>
    <t>0511091</t>
  </si>
  <si>
    <t>Munkábajárási közlekedési költségtérítés bérlet és a munkáltató engedélyével 15 FT/km</t>
  </si>
  <si>
    <t>K1110</t>
  </si>
  <si>
    <t>0511101</t>
  </si>
  <si>
    <t>K1112</t>
  </si>
  <si>
    <t>0511121</t>
  </si>
  <si>
    <r>
      <t>Szociális támogatások (munkáltatói szociális támogatások iskolakezdési támogatás, temetési támogatás stb )</t>
    </r>
    <r>
      <rPr>
        <b/>
        <sz val="12"/>
        <color indexed="8"/>
        <rFont val="Times New Roman"/>
        <family val="1"/>
        <charset val="238"/>
      </rPr>
      <t xml:space="preserve"> </t>
    </r>
  </si>
  <si>
    <t>K1113</t>
  </si>
  <si>
    <t>0511131</t>
  </si>
  <si>
    <t>K123</t>
  </si>
  <si>
    <t>051231</t>
  </si>
  <si>
    <t>Egyéb külső személyi juttatások (reprezentáció)</t>
  </si>
  <si>
    <t xml:space="preserve">  Személyi juttatások összesen:</t>
  </si>
  <si>
    <t>K2</t>
  </si>
  <si>
    <t>0521</t>
  </si>
  <si>
    <t>Szociális hozzájárulási adó</t>
  </si>
  <si>
    <t>Egészségügyi hozzájárulás kiadásai</t>
  </si>
  <si>
    <t>Táppénz hozzájárulás kiadásai</t>
  </si>
  <si>
    <t>Munkáltatót terhelő személyi jövedelemadó</t>
  </si>
  <si>
    <t>Foglalkoztatói közterhek összesen:</t>
  </si>
  <si>
    <t>K321</t>
  </si>
  <si>
    <t>053211</t>
  </si>
  <si>
    <t>Informatikai szolgáltatások igénybevétele (informatikai szolgáltatás, EPER könyvelési program adatmegőrzés,vizuál regiszter, egyéb programok )</t>
  </si>
  <si>
    <t>K336</t>
  </si>
  <si>
    <t>053361</t>
  </si>
  <si>
    <t>Szakmai tevékenységet segítő szolgáltatások ( tulajdoni lapok, térképmásolat díjai, egyéb szakmai tevékenységhez szügséges dokumentumok szolgáltatások díjai, továbbképzések, adatvédelmi tisztviselő, információbiztonsági felelős)</t>
  </si>
  <si>
    <t>K337</t>
  </si>
  <si>
    <t>053371</t>
  </si>
  <si>
    <t>IT beszerzés</t>
  </si>
  <si>
    <t>IT beszerzéshez kapcs ÁFA</t>
  </si>
  <si>
    <t>K341</t>
  </si>
  <si>
    <t>053411</t>
  </si>
  <si>
    <t>Foglalkoztatottak kiküldetései</t>
  </si>
  <si>
    <t>Köztisztviselői kirándulás</t>
  </si>
  <si>
    <t>K351</t>
  </si>
  <si>
    <t>053511</t>
  </si>
  <si>
    <t>Működési célú előzetesen felszámított általános forgalmi adó</t>
  </si>
  <si>
    <t>053551</t>
  </si>
  <si>
    <t>Egyéb dologi kiadások teljesítése</t>
  </si>
  <si>
    <t xml:space="preserve">  Dologi kiadások összesen:</t>
  </si>
  <si>
    <t>Kiadás összesen:</t>
  </si>
  <si>
    <t xml:space="preserve">2020.évi pénzügyi terv Zánkai Közös Önkormányzati Hivatal COFOG szám 018030 Szakfeladat 999000 Támogatási célú finanszírozási műveletek </t>
  </si>
  <si>
    <t>B816</t>
  </si>
  <si>
    <t>098161</t>
  </si>
  <si>
    <t>Központi irányító szervi támogatás intézményfinanszírozás</t>
  </si>
  <si>
    <t>állami támogatás átvezetés  (lakosságszám arányban)</t>
  </si>
  <si>
    <t>bértámogatás  (lakosságszám arányban)</t>
  </si>
  <si>
    <t xml:space="preserve">települések saját forrásának utalása </t>
  </si>
  <si>
    <t>Intézmény bevételi előirányzat 2020. évre összesen:</t>
  </si>
  <si>
    <t>011130</t>
  </si>
  <si>
    <t>Intézményi bevételek pénzmaradvány felhasználás</t>
  </si>
  <si>
    <t>Egyéb Intézményi bevételek összesen</t>
  </si>
  <si>
    <t>018030</t>
  </si>
  <si>
    <t>Finanszírozási bevételek állami támogatás</t>
  </si>
  <si>
    <t>Finanszírozási bevételek bértámogatás</t>
  </si>
  <si>
    <t>Finanszírozási bevételek községek pénzeszközátadása</t>
  </si>
  <si>
    <t>Intézmény kiadási előirányzata  2020. évre összesen:</t>
  </si>
  <si>
    <t>Önkormányzatok és önkormányzati hivatalok jogalkotó és általános igazgatási tevékenysége</t>
  </si>
  <si>
    <t>Finanszírozási kiadások összesen</t>
  </si>
  <si>
    <t>Ruházati költségtérítés anyakönyvvezetők</t>
  </si>
  <si>
    <t>Cafetéria (bruttó: 200.000 Ft/fő) Költségvetési tv. 60. § (4)</t>
  </si>
  <si>
    <t>Egyéb költségtérítések ( lakossági folyószámla költségtérítés 1.000Ft/fő/hó + napidíj stb) Költségvetési tv. 60. § (5)</t>
  </si>
  <si>
    <t xml:space="preserve">Foglalkoztatottak egyéb személyi juttatásai (szabadidő ki nem adható része, túlmunka, teljesítményértékelés alapján juttatások és bérkompenzáció, szemüveg, tandíj, házasságkötés stb) </t>
  </si>
  <si>
    <t>Egyéb szolgáltatások (foglalkozás egészségügy, Probono, közigazgatási vizsga, bankköltség)</t>
  </si>
  <si>
    <t>Üzemeltetési anyagok (papír-írószer)</t>
  </si>
  <si>
    <t>2020. évi emódosított előirányzat</t>
  </si>
  <si>
    <t>családbarát WC</t>
  </si>
  <si>
    <t>kerítésépítés strand</t>
  </si>
  <si>
    <t>telítettségjelző tábla</t>
  </si>
  <si>
    <t>strandi kamerarendszer bővítése</t>
  </si>
  <si>
    <t>közvilágítás</t>
  </si>
  <si>
    <t>projektor</t>
  </si>
  <si>
    <t>kamera</t>
  </si>
  <si>
    <t>könyvtár bútor</t>
  </si>
  <si>
    <t>iskolai tálalókonyha beruházás</t>
  </si>
  <si>
    <t>telek vásárlás 03/7 hrsz</t>
  </si>
  <si>
    <t>kisértékű eszközök</t>
  </si>
  <si>
    <t>Napsugár tér és parkolók felújítása</t>
  </si>
  <si>
    <t>Árnyas ésn párhuzamos utcák felújítás</t>
  </si>
  <si>
    <t>Orvoslakás, gyógyszertár tetőkibúvó ablak</t>
  </si>
  <si>
    <t>családbarát WC tervezés</t>
  </si>
  <si>
    <t xml:space="preserve">családbarát WC </t>
  </si>
  <si>
    <t>műszaki ell</t>
  </si>
  <si>
    <t xml:space="preserve">partvédőmű megemelés </t>
  </si>
  <si>
    <t>Informatikai eszközök</t>
  </si>
  <si>
    <t>Eredeti előirányzat</t>
  </si>
  <si>
    <t>Módosított előirányzat</t>
  </si>
  <si>
    <t>2020. évi módosított előirányzat</t>
  </si>
  <si>
    <t>Egyéb felhalmozási célú támogatások államháztartáson belülre</t>
  </si>
  <si>
    <t>2020. év eredeti előirányzat</t>
  </si>
  <si>
    <t>2020. év módosított előirányzat</t>
  </si>
  <si>
    <t>Rákóczi u járda felújítás tervezés</t>
  </si>
  <si>
    <t>Strand vizesblokk felújítás dokumentáció</t>
  </si>
  <si>
    <t>Megelőlegezés</t>
  </si>
  <si>
    <t>Államháztartáson belüli megelőlegezések visszafizetése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</si>
</sst>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F_t_-;\-* #,##0\ _F_t_-;_-* &quot;-&quot;\ _F_t_-;_-@_-"/>
    <numFmt numFmtId="165" formatCode="#,###"/>
    <numFmt numFmtId="166" formatCode="#,##0\ _F_t"/>
  </numFmts>
  <fonts count="22" x14ac:knownFonts="1">
    <font>
      <sz val="10"/>
      <name val="Times New Roman CE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rgb="FF000000"/>
      <name val="Calibri"/>
      <family val="2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6" fillId="0" borderId="0"/>
    <xf numFmtId="0" fontId="1" fillId="0" borderId="0"/>
  </cellStyleXfs>
  <cellXfs count="260">
    <xf numFmtId="0" fontId="0" fillId="0" borderId="0" xfId="0"/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166" fontId="14" fillId="0" borderId="1" xfId="0" applyNumberFormat="1" applyFont="1" applyFill="1" applyBorder="1" applyAlignment="1">
      <alignment horizontal="right" vertical="top" wrapText="1"/>
    </xf>
    <xf numFmtId="0" fontId="15" fillId="0" borderId="0" xfId="0" applyFont="1" applyFill="1"/>
    <xf numFmtId="166" fontId="13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3" fontId="15" fillId="2" borderId="1" xfId="0" applyNumberFormat="1" applyFont="1" applyFill="1" applyBorder="1" applyAlignment="1" applyProtection="1"/>
    <xf numFmtId="0" fontId="13" fillId="0" borderId="1" xfId="0" applyFont="1" applyFill="1" applyBorder="1" applyAlignment="1">
      <alignment horizontal="left" vertical="top" wrapText="1"/>
    </xf>
    <xf numFmtId="3" fontId="13" fillId="2" borderId="1" xfId="0" applyNumberFormat="1" applyFont="1" applyFill="1" applyBorder="1" applyAlignment="1" applyProtection="1"/>
    <xf numFmtId="0" fontId="1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166" fontId="15" fillId="0" borderId="1" xfId="0" applyNumberFormat="1" applyFont="1" applyBorder="1" applyAlignment="1">
      <alignment horizontal="right" vertical="top" wrapText="1"/>
    </xf>
    <xf numFmtId="166" fontId="13" fillId="0" borderId="1" xfId="0" applyNumberFormat="1" applyFont="1" applyBorder="1" applyAlignment="1">
      <alignment horizontal="right" vertical="top" wrapText="1"/>
    </xf>
    <xf numFmtId="0" fontId="13" fillId="0" borderId="1" xfId="0" applyFont="1" applyFill="1" applyBorder="1"/>
    <xf numFmtId="166" fontId="15" fillId="0" borderId="0" xfId="0" applyNumberFormat="1" applyFont="1" applyBorder="1" applyAlignment="1">
      <alignment horizontal="right" vertical="top" wrapText="1"/>
    </xf>
    <xf numFmtId="166" fontId="15" fillId="0" borderId="0" xfId="0" applyNumberFormat="1" applyFont="1" applyAlignment="1">
      <alignment horizontal="right" vertical="top" wrapText="1"/>
    </xf>
    <xf numFmtId="166" fontId="13" fillId="0" borderId="0" xfId="0" applyNumberFormat="1" applyFont="1" applyAlignment="1">
      <alignment horizontal="right" vertical="top" wrapText="1"/>
    </xf>
    <xf numFmtId="166" fontId="15" fillId="0" borderId="0" xfId="0" applyNumberFormat="1" applyFont="1" applyFill="1"/>
    <xf numFmtId="0" fontId="13" fillId="0" borderId="1" xfId="0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166" fontId="15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vertical="center"/>
    </xf>
    <xf numFmtId="166" fontId="14" fillId="0" borderId="0" xfId="0" applyNumberFormat="1" applyFont="1" applyAlignment="1">
      <alignment horizontal="right" vertical="center"/>
    </xf>
    <xf numFmtId="166" fontId="15" fillId="0" borderId="1" xfId="0" applyNumberFormat="1" applyFont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 wrapText="1"/>
    </xf>
    <xf numFmtId="166" fontId="15" fillId="0" borderId="0" xfId="0" applyNumberFormat="1" applyFont="1" applyAlignment="1">
      <alignment horizontal="center" vertical="center" wrapText="1"/>
    </xf>
    <xf numFmtId="166" fontId="15" fillId="0" borderId="1" xfId="0" applyNumberFormat="1" applyFont="1" applyBorder="1" applyAlignment="1">
      <alignment vertical="center" wrapText="1"/>
    </xf>
    <xf numFmtId="166" fontId="15" fillId="0" borderId="1" xfId="0" applyNumberFormat="1" applyFont="1" applyBorder="1" applyAlignment="1">
      <alignment vertical="center"/>
    </xf>
    <xf numFmtId="166" fontId="13" fillId="0" borderId="1" xfId="0" applyNumberFormat="1" applyFont="1" applyBorder="1" applyAlignment="1">
      <alignment vertical="center"/>
    </xf>
    <xf numFmtId="0" fontId="15" fillId="0" borderId="0" xfId="0" applyFont="1"/>
    <xf numFmtId="0" fontId="14" fillId="0" borderId="0" xfId="0" applyFont="1" applyAlignment="1">
      <alignment horizontal="right"/>
    </xf>
    <xf numFmtId="0" fontId="15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 indent="2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right" vertical="center" indent="1"/>
    </xf>
    <xf numFmtId="0" fontId="13" fillId="0" borderId="1" xfId="0" applyFont="1" applyBorder="1" applyAlignment="1">
      <alignment horizontal="left" vertical="center" wrapText="1" indent="2"/>
    </xf>
    <xf numFmtId="0" fontId="15" fillId="0" borderId="0" xfId="0" applyFont="1" applyAlignment="1">
      <alignment horizontal="center"/>
    </xf>
    <xf numFmtId="3" fontId="15" fillId="0" borderId="0" xfId="0" applyNumberFormat="1" applyFont="1"/>
    <xf numFmtId="166" fontId="15" fillId="0" borderId="2" xfId="0" applyNumberFormat="1" applyFont="1" applyBorder="1" applyAlignment="1">
      <alignment vertical="center"/>
    </xf>
    <xf numFmtId="166" fontId="13" fillId="0" borderId="2" xfId="0" applyNumberFormat="1" applyFont="1" applyBorder="1" applyAlignment="1">
      <alignment vertical="center"/>
    </xf>
    <xf numFmtId="166" fontId="13" fillId="0" borderId="1" xfId="0" applyNumberFormat="1" applyFont="1" applyBorder="1" applyAlignment="1">
      <alignment vertical="center" wrapText="1"/>
    </xf>
    <xf numFmtId="0" fontId="5" fillId="0" borderId="0" xfId="0" applyFont="1"/>
    <xf numFmtId="0" fontId="15" fillId="0" borderId="1" xfId="0" applyFont="1" applyBorder="1" applyAlignment="1">
      <alignment horizontal="left" vertical="center" wrapText="1" indent="2"/>
    </xf>
    <xf numFmtId="0" fontId="15" fillId="0" borderId="1" xfId="0" applyFont="1" applyBorder="1"/>
    <xf numFmtId="0" fontId="15" fillId="0" borderId="0" xfId="0" applyFont="1" applyAlignment="1"/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1" xfId="0" applyFont="1" applyBorder="1" applyAlignment="1">
      <alignment horizontal="left" vertical="center" wrapText="1"/>
    </xf>
    <xf numFmtId="37" fontId="15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left" vertical="center" wrapText="1"/>
    </xf>
    <xf numFmtId="37" fontId="13" fillId="0" borderId="1" xfId="0" applyNumberFormat="1" applyFont="1" applyBorder="1" applyAlignment="1">
      <alignment horizontal="right"/>
    </xf>
    <xf numFmtId="0" fontId="13" fillId="0" borderId="0" xfId="0" applyFont="1"/>
    <xf numFmtId="166" fontId="15" fillId="0" borderId="1" xfId="0" applyNumberFormat="1" applyFont="1" applyBorder="1"/>
    <xf numFmtId="166" fontId="15" fillId="0" borderId="0" xfId="0" applyNumberFormat="1" applyFont="1"/>
    <xf numFmtId="0" fontId="15" fillId="0" borderId="1" xfId="0" applyFont="1" applyBorder="1" applyAlignment="1">
      <alignment wrapText="1"/>
    </xf>
    <xf numFmtId="0" fontId="13" fillId="0" borderId="1" xfId="0" applyFont="1" applyBorder="1"/>
    <xf numFmtId="166" fontId="13" fillId="0" borderId="1" xfId="0" applyNumberFormat="1" applyFont="1" applyBorder="1"/>
    <xf numFmtId="166" fontId="13" fillId="0" borderId="0" xfId="0" applyNumberFormat="1" applyFont="1"/>
    <xf numFmtId="0" fontId="15" fillId="0" borderId="3" xfId="0" applyFont="1" applyFill="1" applyBorder="1" applyAlignment="1">
      <alignment horizontal="left" vertical="top" wrapText="1"/>
    </xf>
    <xf numFmtId="166" fontId="15" fillId="0" borderId="4" xfId="0" applyNumberFormat="1" applyFont="1" applyBorder="1" applyAlignment="1">
      <alignment horizontal="right" vertical="top" wrapText="1"/>
    </xf>
    <xf numFmtId="166" fontId="15" fillId="0" borderId="3" xfId="0" applyNumberFormat="1" applyFont="1" applyBorder="1" applyAlignment="1">
      <alignment horizontal="right" vertical="top" wrapText="1"/>
    </xf>
    <xf numFmtId="166" fontId="15" fillId="0" borderId="5" xfId="0" applyNumberFormat="1" applyFont="1" applyBorder="1" applyAlignment="1">
      <alignment horizontal="right" vertical="top" wrapText="1"/>
    </xf>
    <xf numFmtId="0" fontId="13" fillId="0" borderId="3" xfId="0" applyFont="1" applyFill="1" applyBorder="1"/>
    <xf numFmtId="166" fontId="13" fillId="0" borderId="5" xfId="0" applyNumberFormat="1" applyFont="1" applyBorder="1" applyAlignment="1">
      <alignment horizontal="right" vertical="top" wrapText="1"/>
    </xf>
    <xf numFmtId="0" fontId="13" fillId="0" borderId="3" xfId="0" applyFont="1" applyFill="1" applyBorder="1" applyAlignment="1">
      <alignment horizontal="left" vertical="top" wrapText="1"/>
    </xf>
    <xf numFmtId="166" fontId="13" fillId="0" borderId="3" xfId="0" applyNumberFormat="1" applyFont="1" applyBorder="1" applyAlignment="1">
      <alignment horizontal="right" vertical="top" wrapText="1"/>
    </xf>
    <xf numFmtId="0" fontId="15" fillId="0" borderId="0" xfId="5" applyFont="1" applyProtection="1"/>
    <xf numFmtId="0" fontId="15" fillId="0" borderId="0" xfId="5" applyFont="1" applyProtection="1">
      <protection locked="0"/>
    </xf>
    <xf numFmtId="0" fontId="14" fillId="0" borderId="0" xfId="5" applyFont="1" applyProtection="1"/>
    <xf numFmtId="0" fontId="15" fillId="0" borderId="0" xfId="5" applyFont="1" applyAlignment="1" applyProtection="1">
      <alignment horizontal="center"/>
      <protection locked="0"/>
    </xf>
    <xf numFmtId="0" fontId="15" fillId="0" borderId="0" xfId="5" applyFont="1" applyAlignment="1" applyProtection="1">
      <alignment horizontal="center"/>
    </xf>
    <xf numFmtId="0" fontId="13" fillId="0" borderId="6" xfId="5" applyFont="1" applyBorder="1" applyAlignment="1" applyProtection="1">
      <alignment horizontal="center" vertical="center" wrapText="1"/>
    </xf>
    <xf numFmtId="0" fontId="13" fillId="0" borderId="7" xfId="5" applyFont="1" applyBorder="1" applyAlignment="1" applyProtection="1">
      <alignment horizontal="center" vertical="center"/>
    </xf>
    <xf numFmtId="0" fontId="13" fillId="0" borderId="8" xfId="5" applyFont="1" applyBorder="1" applyAlignment="1" applyProtection="1">
      <alignment horizontal="center" vertical="center"/>
    </xf>
    <xf numFmtId="0" fontId="15" fillId="0" borderId="9" xfId="5" applyFont="1" applyBorder="1" applyAlignment="1" applyProtection="1">
      <alignment horizontal="left" vertical="center"/>
    </xf>
    <xf numFmtId="0" fontId="16" fillId="0" borderId="1" xfId="5" applyFont="1" applyBorder="1" applyAlignment="1" applyProtection="1">
      <alignment vertical="center"/>
    </xf>
    <xf numFmtId="0" fontId="15" fillId="0" borderId="0" xfId="5" applyFont="1" applyAlignment="1" applyProtection="1">
      <alignment vertical="center"/>
    </xf>
    <xf numFmtId="0" fontId="15" fillId="0" borderId="1" xfId="5" applyFont="1" applyBorder="1" applyAlignment="1" applyProtection="1">
      <alignment vertical="center" wrapText="1"/>
      <protection locked="0"/>
    </xf>
    <xf numFmtId="165" fontId="15" fillId="0" borderId="1" xfId="5" applyNumberFormat="1" applyFont="1" applyBorder="1" applyAlignment="1" applyProtection="1">
      <alignment vertical="center"/>
      <protection locked="0"/>
    </xf>
    <xf numFmtId="165" fontId="15" fillId="0" borderId="10" xfId="5" applyNumberFormat="1" applyFont="1" applyBorder="1" applyAlignment="1" applyProtection="1">
      <alignment vertical="center"/>
    </xf>
    <xf numFmtId="0" fontId="15" fillId="0" borderId="0" xfId="5" applyFont="1" applyAlignment="1" applyProtection="1">
      <alignment vertical="center"/>
      <protection locked="0"/>
    </xf>
    <xf numFmtId="0" fontId="15" fillId="0" borderId="1" xfId="5" applyFont="1" applyBorder="1" applyAlignment="1" applyProtection="1">
      <alignment vertical="center" shrinkToFit="1"/>
      <protection locked="0"/>
    </xf>
    <xf numFmtId="0" fontId="13" fillId="0" borderId="11" xfId="5" applyFont="1" applyBorder="1" applyAlignment="1" applyProtection="1">
      <alignment vertical="center"/>
    </xf>
    <xf numFmtId="165" fontId="13" fillId="0" borderId="12" xfId="5" applyNumberFormat="1" applyFont="1" applyBorder="1" applyAlignment="1" applyProtection="1">
      <alignment vertical="center"/>
    </xf>
    <xf numFmtId="165" fontId="15" fillId="0" borderId="0" xfId="5" applyNumberFormat="1" applyFont="1" applyProtection="1">
      <protection locked="0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" xfId="0" applyFont="1" applyBorder="1" applyAlignment="1">
      <alignment horizontal="left" vertical="center" wrapText="1"/>
    </xf>
    <xf numFmtId="164" fontId="17" fillId="0" borderId="17" xfId="0" applyNumberFormat="1" applyFont="1" applyBorder="1" applyAlignment="1">
      <alignment horizontal="right" vertical="center"/>
    </xf>
    <xf numFmtId="164" fontId="17" fillId="0" borderId="17" xfId="0" applyNumberFormat="1" applyFont="1" applyBorder="1" applyAlignment="1">
      <alignment horizontal="left" vertical="center" wrapText="1"/>
    </xf>
    <xf numFmtId="164" fontId="17" fillId="0" borderId="1" xfId="0" applyNumberFormat="1" applyFont="1" applyBorder="1" applyAlignment="1">
      <alignment horizontal="right"/>
    </xf>
    <xf numFmtId="0" fontId="17" fillId="0" borderId="0" xfId="0" applyFont="1"/>
    <xf numFmtId="164" fontId="17" fillId="0" borderId="1" xfId="0" applyNumberFormat="1" applyFont="1" applyBorder="1" applyAlignment="1">
      <alignment horizontal="right" vertical="center"/>
    </xf>
    <xf numFmtId="164" fontId="17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7" fillId="0" borderId="18" xfId="0" applyFont="1" applyBorder="1" applyAlignment="1">
      <alignment horizontal="left" wrapText="1"/>
    </xf>
    <xf numFmtId="164" fontId="17" fillId="0" borderId="18" xfId="0" applyNumberFormat="1" applyFont="1" applyBorder="1" applyAlignment="1">
      <alignment horizontal="right"/>
    </xf>
    <xf numFmtId="164" fontId="17" fillId="0" borderId="1" xfId="0" applyNumberFormat="1" applyFont="1" applyBorder="1" applyAlignment="1">
      <alignment horizontal="left" wrapText="1"/>
    </xf>
    <xf numFmtId="164" fontId="17" fillId="0" borderId="17" xfId="0" applyNumberFormat="1" applyFont="1" applyBorder="1" applyAlignment="1">
      <alignment horizontal="right"/>
    </xf>
    <xf numFmtId="0" fontId="18" fillId="0" borderId="1" xfId="0" applyFont="1" applyBorder="1" applyAlignment="1">
      <alignment horizontal="center"/>
    </xf>
    <xf numFmtId="0" fontId="18" fillId="0" borderId="19" xfId="0" applyFont="1" applyBorder="1"/>
    <xf numFmtId="164" fontId="18" fillId="0" borderId="18" xfId="0" applyNumberFormat="1" applyFont="1" applyBorder="1"/>
    <xf numFmtId="0" fontId="15" fillId="0" borderId="20" xfId="0" applyFont="1" applyBorder="1" applyAlignment="1"/>
    <xf numFmtId="0" fontId="15" fillId="0" borderId="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0" xfId="0" applyFont="1" applyAlignment="1"/>
    <xf numFmtId="0" fontId="13" fillId="0" borderId="0" xfId="0" applyFont="1" applyBorder="1" applyAlignment="1">
      <alignment horizontal="center"/>
    </xf>
    <xf numFmtId="0" fontId="15" fillId="0" borderId="3" xfId="0" applyFont="1" applyFill="1" applyBorder="1" applyAlignment="1">
      <alignment horizontal="center" vertical="top" wrapText="1"/>
    </xf>
    <xf numFmtId="3" fontId="6" fillId="0" borderId="21" xfId="0" applyNumberFormat="1" applyFont="1" applyFill="1" applyBorder="1"/>
    <xf numFmtId="0" fontId="8" fillId="0" borderId="19" xfId="0" applyFont="1" applyBorder="1" applyAlignment="1">
      <alignment wrapText="1"/>
    </xf>
    <xf numFmtId="166" fontId="8" fillId="0" borderId="1" xfId="0" applyNumberFormat="1" applyFont="1" applyFill="1" applyBorder="1"/>
    <xf numFmtId="0" fontId="8" fillId="0" borderId="19" xfId="0" applyFont="1" applyFill="1" applyBorder="1" applyAlignment="1">
      <alignment wrapText="1"/>
    </xf>
    <xf numFmtId="166" fontId="8" fillId="0" borderId="1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vertical="center"/>
    </xf>
    <xf numFmtId="166" fontId="8" fillId="0" borderId="1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166" fontId="8" fillId="0" borderId="1" xfId="0" applyNumberFormat="1" applyFont="1" applyBorder="1" applyAlignment="1">
      <alignment vertical="center" wrapText="1"/>
    </xf>
    <xf numFmtId="166" fontId="8" fillId="0" borderId="1" xfId="0" applyNumberFormat="1" applyFont="1" applyBorder="1" applyAlignment="1">
      <alignment horizontal="right" vertical="center"/>
    </xf>
    <xf numFmtId="166" fontId="8" fillId="0" borderId="1" xfId="0" quotePrefix="1" applyNumberFormat="1" applyFont="1" applyBorder="1" applyAlignment="1">
      <alignment horizontal="right" vertical="center"/>
    </xf>
    <xf numFmtId="166" fontId="8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3" fontId="15" fillId="0" borderId="1" xfId="0" applyNumberFormat="1" applyFont="1" applyFill="1" applyBorder="1" applyAlignment="1" applyProtection="1"/>
    <xf numFmtId="0" fontId="13" fillId="0" borderId="1" xfId="0" applyFont="1" applyBorder="1" applyAlignment="1">
      <alignment horizontal="center"/>
    </xf>
    <xf numFmtId="166" fontId="15" fillId="0" borderId="1" xfId="0" applyNumberFormat="1" applyFont="1" applyBorder="1" applyAlignment="1">
      <alignment horizontal="right" vertical="center"/>
    </xf>
    <xf numFmtId="166" fontId="15" fillId="0" borderId="1" xfId="0" applyNumberFormat="1" applyFont="1" applyFill="1" applyBorder="1" applyAlignment="1">
      <alignment horizontal="right" vertical="top" wrapText="1"/>
    </xf>
    <xf numFmtId="3" fontId="19" fillId="0" borderId="0" xfId="0" applyNumberFormat="1" applyFont="1" applyFill="1" applyAlignment="1">
      <alignment vertical="center"/>
    </xf>
    <xf numFmtId="0" fontId="0" fillId="0" borderId="0" xfId="0" applyFill="1"/>
    <xf numFmtId="0" fontId="19" fillId="0" borderId="22" xfId="0" applyFont="1" applyFill="1" applyBorder="1" applyAlignment="1">
      <alignment vertical="center"/>
    </xf>
    <xf numFmtId="0" fontId="10" fillId="0" borderId="22" xfId="0" applyFont="1" applyFill="1" applyBorder="1" applyAlignment="1" applyProtection="1">
      <alignment horizontal="center" vertical="center" wrapText="1" readingOrder="1"/>
      <protection locked="0"/>
    </xf>
    <xf numFmtId="0" fontId="10" fillId="0" borderId="23" xfId="0" applyFont="1" applyFill="1" applyBorder="1" applyAlignment="1" applyProtection="1">
      <alignment horizontal="center" vertical="center" wrapText="1" readingOrder="1"/>
      <protection locked="0"/>
    </xf>
    <xf numFmtId="3" fontId="1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11" fillId="0" borderId="24" xfId="0" applyNumberFormat="1" applyFont="1" applyFill="1" applyBorder="1" applyAlignment="1" applyProtection="1">
      <alignment vertical="center" wrapText="1" readingOrder="1"/>
      <protection locked="0"/>
    </xf>
    <xf numFmtId="0" fontId="11" fillId="0" borderId="24" xfId="0" applyFont="1" applyFill="1" applyBorder="1" applyAlignment="1" applyProtection="1">
      <alignment vertical="center" wrapText="1" readingOrder="1"/>
      <protection locked="0"/>
    </xf>
    <xf numFmtId="0" fontId="19" fillId="0" borderId="3" xfId="0" applyFont="1" applyFill="1" applyBorder="1" applyAlignment="1">
      <alignment vertical="center"/>
    </xf>
    <xf numFmtId="49" fontId="11" fillId="0" borderId="3" xfId="0" applyNumberFormat="1" applyFont="1" applyFill="1" applyBorder="1" applyAlignment="1" applyProtection="1">
      <alignment vertical="center" wrapText="1" readingOrder="1"/>
      <protection locked="0"/>
    </xf>
    <xf numFmtId="0" fontId="11" fillId="0" borderId="3" xfId="0" applyFont="1" applyFill="1" applyBorder="1" applyAlignment="1" applyProtection="1">
      <alignment vertical="center" wrapText="1" readingOrder="1"/>
      <protection locked="0"/>
    </xf>
    <xf numFmtId="3" fontId="11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3" fontId="9" fillId="0" borderId="3" xfId="0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3" fontId="11" fillId="0" borderId="22" xfId="0" applyNumberFormat="1" applyFont="1" applyFill="1" applyBorder="1" applyAlignment="1" applyProtection="1">
      <alignment horizontal="right" vertical="center" wrapText="1" readingOrder="1"/>
      <protection locked="0"/>
    </xf>
    <xf numFmtId="0" fontId="19" fillId="0" borderId="0" xfId="0" applyFont="1" applyFill="1" applyAlignment="1">
      <alignment vertical="center"/>
    </xf>
    <xf numFmtId="0" fontId="11" fillId="0" borderId="24" xfId="3" applyFont="1" applyFill="1" applyBorder="1" applyAlignment="1">
      <alignment vertical="center" wrapText="1" readingOrder="1"/>
    </xf>
    <xf numFmtId="49" fontId="11" fillId="0" borderId="25" xfId="0" applyNumberFormat="1" applyFont="1" applyFill="1" applyBorder="1" applyAlignment="1" applyProtection="1">
      <alignment vertical="center" wrapText="1" readingOrder="1"/>
      <protection locked="0"/>
    </xf>
    <xf numFmtId="0" fontId="11" fillId="0" borderId="25" xfId="0" applyFont="1" applyFill="1" applyBorder="1" applyAlignment="1" applyProtection="1">
      <alignment vertical="center" wrapText="1" readingOrder="1"/>
      <protection locked="0"/>
    </xf>
    <xf numFmtId="3" fontId="9" fillId="0" borderId="26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vertical="center"/>
    </xf>
    <xf numFmtId="0" fontId="10" fillId="0" borderId="1" xfId="0" applyFont="1" applyFill="1" applyBorder="1" applyAlignment="1" applyProtection="1">
      <alignment horizontal="center" vertical="center" wrapText="1" readingOrder="1"/>
      <protection locked="0"/>
    </xf>
    <xf numFmtId="0" fontId="11" fillId="0" borderId="1" xfId="0" applyFont="1" applyFill="1" applyBorder="1" applyAlignment="1" applyProtection="1">
      <alignment vertical="center" wrapText="1" readingOrder="1"/>
      <protection locked="0"/>
    </xf>
    <xf numFmtId="3" fontId="9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 applyProtection="1">
      <alignment vertical="center" wrapText="1" readingOrder="1"/>
      <protection locked="0"/>
    </xf>
    <xf numFmtId="0" fontId="10" fillId="0" borderId="1" xfId="0" applyFont="1" applyFill="1" applyBorder="1" applyAlignment="1" applyProtection="1">
      <alignment vertical="center" wrapText="1" readingOrder="1"/>
      <protection locked="0"/>
    </xf>
    <xf numFmtId="3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9" fillId="0" borderId="20" xfId="0" applyFont="1" applyFill="1" applyBorder="1" applyAlignment="1">
      <alignment vertical="center"/>
    </xf>
    <xf numFmtId="49" fontId="11" fillId="0" borderId="27" xfId="0" applyNumberFormat="1" applyFont="1" applyFill="1" applyBorder="1" applyAlignment="1" applyProtection="1">
      <alignment vertical="center" wrapText="1" readingOrder="1"/>
      <protection locked="0"/>
    </xf>
    <xf numFmtId="0" fontId="11" fillId="0" borderId="27" xfId="0" applyFont="1" applyFill="1" applyBorder="1" applyAlignment="1" applyProtection="1">
      <alignment vertical="center" wrapText="1" readingOrder="1"/>
      <protection locked="0"/>
    </xf>
    <xf numFmtId="3" fontId="6" fillId="0" borderId="28" xfId="0" applyNumberFormat="1" applyFont="1" applyFill="1" applyBorder="1"/>
    <xf numFmtId="166" fontId="15" fillId="0" borderId="19" xfId="0" applyNumberFormat="1" applyFont="1" applyBorder="1" applyAlignment="1">
      <alignment horizontal="center" vertical="center" wrapText="1"/>
    </xf>
    <xf numFmtId="166" fontId="15" fillId="0" borderId="19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3" fontId="7" fillId="0" borderId="1" xfId="0" applyNumberFormat="1" applyFont="1" applyBorder="1"/>
    <xf numFmtId="3" fontId="7" fillId="0" borderId="1" xfId="4" applyNumberFormat="1" applyFont="1" applyBorder="1"/>
    <xf numFmtId="3" fontId="7" fillId="0" borderId="1" xfId="0" applyNumberFormat="1" applyFont="1" applyBorder="1" applyAlignment="1">
      <alignment wrapText="1"/>
    </xf>
    <xf numFmtId="0" fontId="7" fillId="0" borderId="1" xfId="0" applyFont="1" applyBorder="1"/>
    <xf numFmtId="3" fontId="15" fillId="0" borderId="19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1" fontId="15" fillId="0" borderId="17" xfId="0" applyNumberFormat="1" applyFont="1" applyBorder="1" applyAlignment="1">
      <alignment horizontal="center" vertical="center"/>
    </xf>
    <xf numFmtId="0" fontId="15" fillId="0" borderId="20" xfId="0" applyFont="1" applyBorder="1"/>
    <xf numFmtId="166" fontId="15" fillId="0" borderId="17" xfId="0" applyNumberFormat="1" applyFont="1" applyBorder="1" applyAlignment="1">
      <alignment horizontal="center" vertical="center"/>
    </xf>
    <xf numFmtId="166" fontId="15" fillId="0" borderId="0" xfId="0" applyNumberFormat="1" applyFont="1" applyBorder="1" applyAlignment="1">
      <alignment horizontal="center" vertical="center"/>
    </xf>
    <xf numFmtId="166" fontId="15" fillId="0" borderId="3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166" fontId="8" fillId="0" borderId="19" xfId="0" applyNumberFormat="1" applyFont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vertical="top" wrapText="1"/>
    </xf>
    <xf numFmtId="0" fontId="13" fillId="0" borderId="31" xfId="0" applyFont="1" applyFill="1" applyBorder="1" applyAlignment="1">
      <alignment horizontal="center" vertical="top" wrapText="1"/>
    </xf>
    <xf numFmtId="0" fontId="13" fillId="0" borderId="32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166" fontId="15" fillId="0" borderId="31" xfId="0" applyNumberFormat="1" applyFont="1" applyBorder="1" applyAlignment="1">
      <alignment horizontal="center" vertical="center" wrapText="1"/>
    </xf>
    <xf numFmtId="166" fontId="15" fillId="0" borderId="19" xfId="0" applyNumberFormat="1" applyFont="1" applyBorder="1" applyAlignment="1">
      <alignment horizontal="center" vertical="center" wrapText="1"/>
    </xf>
    <xf numFmtId="166" fontId="15" fillId="0" borderId="31" xfId="0" applyNumberFormat="1" applyFont="1" applyBorder="1" applyAlignment="1">
      <alignment horizontal="center" vertical="center"/>
    </xf>
    <xf numFmtId="166" fontId="15" fillId="0" borderId="19" xfId="0" applyNumberFormat="1" applyFont="1" applyBorder="1" applyAlignment="1">
      <alignment horizontal="center" vertical="center"/>
    </xf>
    <xf numFmtId="166" fontId="13" fillId="0" borderId="31" xfId="0" applyNumberFormat="1" applyFont="1" applyBorder="1" applyAlignment="1">
      <alignment horizontal="center" vertical="center"/>
    </xf>
    <xf numFmtId="166" fontId="13" fillId="0" borderId="32" xfId="0" applyNumberFormat="1" applyFont="1" applyBorder="1" applyAlignment="1">
      <alignment horizontal="center" vertical="center"/>
    </xf>
    <xf numFmtId="166" fontId="13" fillId="0" borderId="19" xfId="0" applyNumberFormat="1" applyFont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/>
    </xf>
    <xf numFmtId="166" fontId="13" fillId="0" borderId="3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1" xfId="0" applyFont="1" applyFill="1" applyBorder="1" applyAlignment="1">
      <alignment horizontal="center" vertical="top" wrapText="1"/>
    </xf>
    <xf numFmtId="0" fontId="13" fillId="0" borderId="30" xfId="0" applyFont="1" applyBorder="1" applyAlignment="1">
      <alignment horizontal="center"/>
    </xf>
    <xf numFmtId="166" fontId="13" fillId="0" borderId="2" xfId="0" applyNumberFormat="1" applyFont="1" applyBorder="1" applyAlignment="1">
      <alignment horizontal="center" vertical="center"/>
    </xf>
    <xf numFmtId="165" fontId="15" fillId="0" borderId="31" xfId="5" applyNumberFormat="1" applyFont="1" applyBorder="1" applyAlignment="1" applyProtection="1">
      <alignment horizontal="center" vertical="center"/>
    </xf>
    <xf numFmtId="165" fontId="15" fillId="0" borderId="32" xfId="5" applyNumberFormat="1" applyFont="1" applyBorder="1" applyAlignment="1" applyProtection="1">
      <alignment horizontal="center" vertical="center"/>
    </xf>
    <xf numFmtId="165" fontId="15" fillId="0" borderId="33" xfId="5" applyNumberFormat="1" applyFont="1" applyBorder="1" applyAlignment="1" applyProtection="1">
      <alignment horizontal="center" vertical="center"/>
    </xf>
    <xf numFmtId="165" fontId="15" fillId="0" borderId="34" xfId="5" applyNumberFormat="1" applyFont="1" applyBorder="1" applyAlignment="1" applyProtection="1">
      <alignment horizontal="center" vertical="center"/>
    </xf>
    <xf numFmtId="165" fontId="15" fillId="0" borderId="35" xfId="5" applyNumberFormat="1" applyFont="1" applyBorder="1" applyAlignment="1" applyProtection="1">
      <alignment horizontal="center" vertical="center"/>
    </xf>
    <xf numFmtId="165" fontId="15" fillId="0" borderId="36" xfId="5" applyNumberFormat="1" applyFont="1" applyBorder="1" applyAlignment="1" applyProtection="1">
      <alignment horizontal="center" vertical="center"/>
    </xf>
    <xf numFmtId="0" fontId="13" fillId="0" borderId="0" xfId="5" applyFont="1" applyAlignment="1" applyProtection="1">
      <alignment horizontal="center"/>
      <protection locked="0"/>
    </xf>
    <xf numFmtId="0" fontId="14" fillId="0" borderId="13" xfId="0" applyFont="1" applyBorder="1" applyAlignment="1">
      <alignment horizontal="right"/>
    </xf>
    <xf numFmtId="0" fontId="13" fillId="0" borderId="3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left"/>
    </xf>
    <xf numFmtId="0" fontId="13" fillId="0" borderId="41" xfId="0" applyFont="1" applyBorder="1" applyAlignment="1">
      <alignment horizontal="left"/>
    </xf>
    <xf numFmtId="0" fontId="13" fillId="0" borderId="16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2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166" fontId="9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6" fontId="8" fillId="0" borderId="31" xfId="0" applyNumberFormat="1" applyFont="1" applyBorder="1" applyAlignment="1">
      <alignment horizontal="center" vertical="center" wrapText="1"/>
    </xf>
    <xf numFmtId="166" fontId="8" fillId="0" borderId="19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166" fontId="9" fillId="0" borderId="32" xfId="0" applyNumberFormat="1" applyFont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 applyProtection="1">
      <alignment horizontal="center" vertical="center" wrapText="1" readingOrder="1"/>
      <protection locked="0"/>
    </xf>
    <xf numFmtId="0" fontId="10" fillId="0" borderId="46" xfId="0" applyFont="1" applyFill="1" applyBorder="1" applyAlignment="1" applyProtection="1">
      <alignment horizontal="center" vertical="center" wrapText="1" readingOrder="1"/>
      <protection locked="0"/>
    </xf>
    <xf numFmtId="0" fontId="10" fillId="0" borderId="47" xfId="0" applyFont="1" applyFill="1" applyBorder="1" applyAlignment="1" applyProtection="1">
      <alignment horizontal="center" vertical="center" wrapText="1" readingOrder="1"/>
      <protection locked="0"/>
    </xf>
    <xf numFmtId="0" fontId="9" fillId="0" borderId="46" xfId="0" applyFont="1" applyFill="1" applyBorder="1" applyAlignment="1" applyProtection="1">
      <alignment horizontal="center" vertical="center" wrapText="1"/>
      <protection locked="0"/>
    </xf>
    <xf numFmtId="0" fontId="9" fillId="0" borderId="47" xfId="0" applyFont="1" applyFill="1" applyBorder="1" applyAlignment="1" applyProtection="1">
      <alignment horizontal="center" vertical="center" wrapText="1"/>
      <protection locked="0"/>
    </xf>
  </cellXfs>
  <cellStyles count="6">
    <cellStyle name="Hiperhivatkozás" xfId="1" xr:uid="{00000000-0005-0000-0000-000000000000}"/>
    <cellStyle name="Már látott hiperhivatkozás" xfId="2" xr:uid="{00000000-0005-0000-0000-000001000000}"/>
    <cellStyle name="Normal" xfId="3" xr:uid="{00000000-0005-0000-0000-000002000000}"/>
    <cellStyle name="Normál" xfId="0" builtinId="0"/>
    <cellStyle name="Normál 5" xfId="4" xr:uid="{00000000-0005-0000-0000-000004000000}"/>
    <cellStyle name="Normál_SEGEDLETEK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7"/>
  <sheetViews>
    <sheetView tabSelected="1" view="pageLayout" zoomScale="85" zoomScaleNormal="100" zoomScaleSheetLayoutView="66" zoomScalePageLayoutView="85" workbookViewId="0">
      <selection activeCell="C7" sqref="C7"/>
    </sheetView>
  </sheetViews>
  <sheetFormatPr defaultRowHeight="15.75" x14ac:dyDescent="0.25"/>
  <cols>
    <col min="1" max="1" width="3.5" style="4" bestFit="1" customWidth="1"/>
    <col min="2" max="2" width="59.6640625" style="4" customWidth="1"/>
    <col min="3" max="6" width="15" style="19" customWidth="1"/>
    <col min="7" max="7" width="9.5" style="19" customWidth="1"/>
    <col min="8" max="16384" width="9.33203125" style="4"/>
  </cols>
  <sheetData>
    <row r="1" spans="1:7" ht="31.5" x14ac:dyDescent="0.25">
      <c r="A1" s="1"/>
      <c r="B1" s="186" t="s">
        <v>69</v>
      </c>
      <c r="C1" s="187"/>
      <c r="D1" s="187"/>
      <c r="E1" s="187"/>
      <c r="F1" s="188"/>
      <c r="G1" s="3" t="s">
        <v>296</v>
      </c>
    </row>
    <row r="2" spans="1:7" s="22" customFormat="1" ht="78.75" x14ac:dyDescent="0.2">
      <c r="A2" s="20"/>
      <c r="B2" s="20" t="s">
        <v>351</v>
      </c>
      <c r="C2" s="21" t="s">
        <v>395</v>
      </c>
      <c r="D2" s="21" t="s">
        <v>498</v>
      </c>
      <c r="E2" s="21" t="s">
        <v>328</v>
      </c>
      <c r="F2" s="21" t="s">
        <v>329</v>
      </c>
      <c r="G2" s="184" t="s">
        <v>330</v>
      </c>
    </row>
    <row r="3" spans="1:7" x14ac:dyDescent="0.25">
      <c r="A3" s="2" t="s">
        <v>50</v>
      </c>
      <c r="B3" s="2" t="s">
        <v>42</v>
      </c>
      <c r="C3" s="5" t="s">
        <v>43</v>
      </c>
      <c r="D3" s="5" t="s">
        <v>44</v>
      </c>
      <c r="E3" s="5" t="s">
        <v>51</v>
      </c>
      <c r="F3" s="5" t="s">
        <v>52</v>
      </c>
      <c r="G3" s="5" t="s">
        <v>61</v>
      </c>
    </row>
    <row r="4" spans="1:7" ht="31.5" x14ac:dyDescent="0.25">
      <c r="A4" s="6">
        <v>1</v>
      </c>
      <c r="B4" s="7" t="s">
        <v>70</v>
      </c>
      <c r="C4" s="8">
        <v>81278686</v>
      </c>
      <c r="D4" s="8">
        <f>79620358+85843+287384</f>
        <v>79993585</v>
      </c>
      <c r="E4" s="8">
        <f t="shared" ref="E4:E9" si="0">D4-F4</f>
        <v>79993585</v>
      </c>
      <c r="F4" s="8">
        <v>0</v>
      </c>
      <c r="G4" s="8"/>
    </row>
    <row r="5" spans="1:7" ht="31.5" x14ac:dyDescent="0.25">
      <c r="A5" s="6">
        <v>2</v>
      </c>
      <c r="B5" s="7" t="s">
        <v>71</v>
      </c>
      <c r="C5" s="8">
        <v>28139200</v>
      </c>
      <c r="D5" s="8">
        <f>31204812+1879233</f>
        <v>33084045</v>
      </c>
      <c r="E5" s="8">
        <f t="shared" si="0"/>
        <v>33084045</v>
      </c>
      <c r="F5" s="8">
        <v>0</v>
      </c>
      <c r="G5" s="8"/>
    </row>
    <row r="6" spans="1:7" ht="31.5" x14ac:dyDescent="0.25">
      <c r="A6" s="6">
        <v>3</v>
      </c>
      <c r="B6" s="7" t="s">
        <v>72</v>
      </c>
      <c r="C6" s="8">
        <v>30351842</v>
      </c>
      <c r="D6" s="8">
        <f>12699640+14541935+530319+371500+552000</f>
        <v>28695394</v>
      </c>
      <c r="E6" s="8">
        <f t="shared" si="0"/>
        <v>28695394</v>
      </c>
      <c r="F6" s="8">
        <v>0</v>
      </c>
      <c r="G6" s="8"/>
    </row>
    <row r="7" spans="1:7" ht="31.5" x14ac:dyDescent="0.25">
      <c r="A7" s="6">
        <v>4</v>
      </c>
      <c r="B7" s="7" t="s">
        <v>73</v>
      </c>
      <c r="C7" s="8">
        <v>1800000</v>
      </c>
      <c r="D7" s="8">
        <f>1800000+437310+520100</f>
        <v>2757410</v>
      </c>
      <c r="E7" s="8">
        <f t="shared" si="0"/>
        <v>2757410</v>
      </c>
      <c r="F7" s="8">
        <v>0</v>
      </c>
      <c r="G7" s="8"/>
    </row>
    <row r="8" spans="1:7" ht="31.5" x14ac:dyDescent="0.25">
      <c r="A8" s="6">
        <v>5</v>
      </c>
      <c r="B8" s="7" t="s">
        <v>297</v>
      </c>
      <c r="C8" s="131"/>
      <c r="D8" s="131">
        <v>14321700</v>
      </c>
      <c r="E8" s="8">
        <f t="shared" si="0"/>
        <v>14321700</v>
      </c>
      <c r="F8" s="8">
        <v>0</v>
      </c>
      <c r="G8" s="8">
        <v>0</v>
      </c>
    </row>
    <row r="9" spans="1:7" x14ac:dyDescent="0.25">
      <c r="A9" s="6">
        <v>6</v>
      </c>
      <c r="B9" s="7" t="s">
        <v>298</v>
      </c>
      <c r="C9" s="8"/>
      <c r="D9" s="8">
        <v>309544</v>
      </c>
      <c r="E9" s="8">
        <f t="shared" si="0"/>
        <v>309544</v>
      </c>
      <c r="F9" s="8">
        <v>0</v>
      </c>
      <c r="G9" s="8">
        <v>0</v>
      </c>
    </row>
    <row r="10" spans="1:7" x14ac:dyDescent="0.25">
      <c r="A10" s="6">
        <v>7</v>
      </c>
      <c r="B10" s="9" t="s">
        <v>74</v>
      </c>
      <c r="C10" s="10">
        <f>SUM(C4:C9)</f>
        <v>141569728</v>
      </c>
      <c r="D10" s="10">
        <f>SUM(D4:D9)</f>
        <v>159161678</v>
      </c>
      <c r="E10" s="10">
        <f>SUM(E4:E9)</f>
        <v>159161678</v>
      </c>
      <c r="F10" s="10">
        <f>SUM(F4:F9)</f>
        <v>0</v>
      </c>
      <c r="G10" s="10">
        <f>SUM(G4:G9)</f>
        <v>0</v>
      </c>
    </row>
    <row r="11" spans="1:7" x14ac:dyDescent="0.25">
      <c r="A11" s="6">
        <v>8</v>
      </c>
      <c r="B11" s="7" t="s">
        <v>75</v>
      </c>
      <c r="C11" s="8"/>
      <c r="D11" s="8"/>
      <c r="E11" s="8">
        <f>D11-F11</f>
        <v>0</v>
      </c>
      <c r="F11" s="8">
        <v>0</v>
      </c>
      <c r="G11" s="8">
        <v>0</v>
      </c>
    </row>
    <row r="12" spans="1:7" ht="31.5" x14ac:dyDescent="0.25">
      <c r="A12" s="6">
        <v>9</v>
      </c>
      <c r="B12" s="7" t="s">
        <v>76</v>
      </c>
      <c r="C12" s="8"/>
      <c r="D12" s="8"/>
      <c r="E12" s="8">
        <f>D12-F12</f>
        <v>0</v>
      </c>
      <c r="F12" s="8">
        <v>0</v>
      </c>
      <c r="G12" s="8">
        <v>0</v>
      </c>
    </row>
    <row r="13" spans="1:7" ht="31.5" x14ac:dyDescent="0.25">
      <c r="A13" s="6">
        <v>10</v>
      </c>
      <c r="B13" s="7" t="s">
        <v>77</v>
      </c>
      <c r="C13" s="8"/>
      <c r="D13" s="8"/>
      <c r="E13" s="8">
        <f>D13-F13</f>
        <v>0</v>
      </c>
      <c r="F13" s="8">
        <v>0</v>
      </c>
      <c r="G13" s="8">
        <v>0</v>
      </c>
    </row>
    <row r="14" spans="1:7" ht="31.5" x14ac:dyDescent="0.25">
      <c r="A14" s="6">
        <v>11</v>
      </c>
      <c r="B14" s="7" t="s">
        <v>78</v>
      </c>
      <c r="C14" s="8"/>
      <c r="D14" s="8"/>
      <c r="E14" s="8">
        <f>D14-F14</f>
        <v>0</v>
      </c>
      <c r="F14" s="8">
        <v>0</v>
      </c>
      <c r="G14" s="8">
        <v>0</v>
      </c>
    </row>
    <row r="15" spans="1:7" ht="31.5" x14ac:dyDescent="0.25">
      <c r="A15" s="6">
        <v>12</v>
      </c>
      <c r="B15" s="7" t="s">
        <v>79</v>
      </c>
      <c r="C15" s="8">
        <v>45953218</v>
      </c>
      <c r="D15" s="8">
        <v>33774231</v>
      </c>
      <c r="E15" s="8">
        <f>D15-F15</f>
        <v>33774231</v>
      </c>
      <c r="F15" s="8">
        <v>0</v>
      </c>
      <c r="G15" s="8"/>
    </row>
    <row r="16" spans="1:7" ht="31.5" x14ac:dyDescent="0.25">
      <c r="A16" s="6">
        <v>13</v>
      </c>
      <c r="B16" s="9" t="s">
        <v>80</v>
      </c>
      <c r="C16" s="10">
        <f>SUM(C10:C15)</f>
        <v>187522946</v>
      </c>
      <c r="D16" s="10">
        <f>SUM(D10:D15)</f>
        <v>192935909</v>
      </c>
      <c r="E16" s="10">
        <f>SUM(E10:E15)</f>
        <v>192935909</v>
      </c>
      <c r="F16" s="10">
        <f>SUM(F10:F15)</f>
        <v>0</v>
      </c>
      <c r="G16" s="10">
        <f>SUM(G10:G15)</f>
        <v>0</v>
      </c>
    </row>
    <row r="17" spans="1:7" x14ac:dyDescent="0.25">
      <c r="A17" s="6">
        <v>14</v>
      </c>
      <c r="B17" s="7" t="s">
        <v>81</v>
      </c>
      <c r="C17" s="8"/>
      <c r="D17" s="8"/>
      <c r="E17" s="8">
        <f t="shared" ref="E17:E79" si="1">D17-F17</f>
        <v>0</v>
      </c>
      <c r="F17" s="8">
        <v>0</v>
      </c>
      <c r="G17" s="8">
        <v>0</v>
      </c>
    </row>
    <row r="18" spans="1:7" ht="31.5" x14ac:dyDescent="0.25">
      <c r="A18" s="6">
        <v>15</v>
      </c>
      <c r="B18" s="7" t="s">
        <v>82</v>
      </c>
      <c r="C18" s="8"/>
      <c r="D18" s="8"/>
      <c r="E18" s="8">
        <f t="shared" si="1"/>
        <v>0</v>
      </c>
      <c r="F18" s="8">
        <v>0</v>
      </c>
      <c r="G18" s="8">
        <v>0</v>
      </c>
    </row>
    <row r="19" spans="1:7" ht="31.5" x14ac:dyDescent="0.25">
      <c r="A19" s="6">
        <v>16</v>
      </c>
      <c r="B19" s="7" t="s">
        <v>83</v>
      </c>
      <c r="C19" s="8"/>
      <c r="D19" s="8"/>
      <c r="E19" s="8">
        <f t="shared" si="1"/>
        <v>0</v>
      </c>
      <c r="F19" s="8">
        <v>0</v>
      </c>
      <c r="G19" s="8">
        <v>0</v>
      </c>
    </row>
    <row r="20" spans="1:7" ht="31.5" x14ac:dyDescent="0.25">
      <c r="A20" s="6">
        <v>17</v>
      </c>
      <c r="B20" s="7" t="s">
        <v>84</v>
      </c>
      <c r="C20" s="8"/>
      <c r="D20" s="8"/>
      <c r="E20" s="8">
        <f t="shared" si="1"/>
        <v>0</v>
      </c>
      <c r="F20" s="8">
        <v>0</v>
      </c>
      <c r="G20" s="8">
        <v>0</v>
      </c>
    </row>
    <row r="21" spans="1:7" ht="31.5" x14ac:dyDescent="0.25">
      <c r="A21" s="6">
        <v>18</v>
      </c>
      <c r="B21" s="7" t="s">
        <v>85</v>
      </c>
      <c r="C21" s="8">
        <v>40000000</v>
      </c>
      <c r="D21" s="8">
        <v>69999999</v>
      </c>
      <c r="E21" s="8">
        <f t="shared" si="1"/>
        <v>29999999</v>
      </c>
      <c r="F21" s="8">
        <v>40000000</v>
      </c>
      <c r="G21" s="8"/>
    </row>
    <row r="22" spans="1:7" ht="31.5" x14ac:dyDescent="0.25">
      <c r="A22" s="6">
        <v>19</v>
      </c>
      <c r="B22" s="9" t="s">
        <v>86</v>
      </c>
      <c r="C22" s="10">
        <f>SUM(C17:C21)</f>
        <v>40000000</v>
      </c>
      <c r="D22" s="10">
        <f>SUM(D17:D21)</f>
        <v>69999999</v>
      </c>
      <c r="E22" s="10">
        <f>SUM(E17:E21)</f>
        <v>29999999</v>
      </c>
      <c r="F22" s="10">
        <f>SUM(F17:F21)</f>
        <v>40000000</v>
      </c>
      <c r="G22" s="10">
        <f>SUM(G17:G21)</f>
        <v>0</v>
      </c>
    </row>
    <row r="23" spans="1:7" x14ac:dyDescent="0.25">
      <c r="A23" s="6">
        <v>20</v>
      </c>
      <c r="B23" s="7" t="s">
        <v>87</v>
      </c>
      <c r="C23" s="8"/>
      <c r="D23" s="8"/>
      <c r="E23" s="8">
        <f t="shared" si="1"/>
        <v>0</v>
      </c>
      <c r="F23" s="8">
        <v>0</v>
      </c>
      <c r="G23" s="8">
        <v>0</v>
      </c>
    </row>
    <row r="24" spans="1:7" x14ac:dyDescent="0.25">
      <c r="A24" s="6">
        <v>21</v>
      </c>
      <c r="B24" s="7" t="s">
        <v>88</v>
      </c>
      <c r="C24" s="8"/>
      <c r="D24" s="8"/>
      <c r="E24" s="8">
        <f t="shared" si="1"/>
        <v>0</v>
      </c>
      <c r="F24" s="8">
        <v>0</v>
      </c>
      <c r="G24" s="8">
        <v>0</v>
      </c>
    </row>
    <row r="25" spans="1:7" x14ac:dyDescent="0.25">
      <c r="A25" s="6">
        <v>22</v>
      </c>
      <c r="B25" s="9" t="s">
        <v>89</v>
      </c>
      <c r="C25" s="8"/>
      <c r="D25" s="8"/>
      <c r="E25" s="8">
        <f t="shared" si="1"/>
        <v>0</v>
      </c>
      <c r="F25" s="10">
        <v>0</v>
      </c>
      <c r="G25" s="10">
        <v>0</v>
      </c>
    </row>
    <row r="26" spans="1:7" x14ac:dyDescent="0.25">
      <c r="A26" s="6">
        <v>23</v>
      </c>
      <c r="B26" s="7" t="s">
        <v>90</v>
      </c>
      <c r="C26" s="8"/>
      <c r="D26" s="8"/>
      <c r="E26" s="8">
        <f t="shared" si="1"/>
        <v>0</v>
      </c>
      <c r="F26" s="8">
        <v>0</v>
      </c>
      <c r="G26" s="8">
        <v>0</v>
      </c>
    </row>
    <row r="27" spans="1:7" x14ac:dyDescent="0.25">
      <c r="A27" s="6">
        <v>24</v>
      </c>
      <c r="B27" s="7" t="s">
        <v>91</v>
      </c>
      <c r="C27" s="8"/>
      <c r="D27" s="8"/>
      <c r="E27" s="8">
        <f t="shared" si="1"/>
        <v>0</v>
      </c>
      <c r="F27" s="8">
        <v>0</v>
      </c>
      <c r="G27" s="8">
        <v>0</v>
      </c>
    </row>
    <row r="28" spans="1:7" x14ac:dyDescent="0.25">
      <c r="A28" s="6">
        <v>25</v>
      </c>
      <c r="B28" s="7" t="s">
        <v>139</v>
      </c>
      <c r="C28" s="8">
        <v>58000000</v>
      </c>
      <c r="D28" s="8">
        <v>61500000</v>
      </c>
      <c r="E28" s="8">
        <f t="shared" si="1"/>
        <v>61500000</v>
      </c>
      <c r="F28" s="8">
        <v>0</v>
      </c>
      <c r="G28" s="8">
        <v>0</v>
      </c>
    </row>
    <row r="29" spans="1:7" x14ac:dyDescent="0.25">
      <c r="A29" s="6">
        <v>26</v>
      </c>
      <c r="B29" s="7" t="s">
        <v>92</v>
      </c>
      <c r="C29" s="8">
        <v>55000000</v>
      </c>
      <c r="D29" s="8">
        <v>68000000</v>
      </c>
      <c r="E29" s="8">
        <f t="shared" si="1"/>
        <v>68000000</v>
      </c>
      <c r="F29" s="8">
        <v>0</v>
      </c>
      <c r="G29" s="8">
        <v>0</v>
      </c>
    </row>
    <row r="30" spans="1:7" x14ac:dyDescent="0.25">
      <c r="A30" s="6">
        <v>27</v>
      </c>
      <c r="B30" s="7" t="s">
        <v>93</v>
      </c>
      <c r="C30" s="8"/>
      <c r="D30" s="8"/>
      <c r="E30" s="8">
        <f t="shared" si="1"/>
        <v>0</v>
      </c>
      <c r="F30" s="8">
        <v>0</v>
      </c>
      <c r="G30" s="8">
        <v>0</v>
      </c>
    </row>
    <row r="31" spans="1:7" x14ac:dyDescent="0.25">
      <c r="A31" s="6">
        <v>28</v>
      </c>
      <c r="B31" s="7" t="s">
        <v>94</v>
      </c>
      <c r="C31" s="8"/>
      <c r="D31" s="8"/>
      <c r="E31" s="8">
        <f t="shared" si="1"/>
        <v>0</v>
      </c>
      <c r="F31" s="8">
        <v>0</v>
      </c>
      <c r="G31" s="8">
        <v>0</v>
      </c>
    </row>
    <row r="32" spans="1:7" x14ac:dyDescent="0.25">
      <c r="A32" s="6">
        <v>29</v>
      </c>
      <c r="B32" s="7" t="s">
        <v>95</v>
      </c>
      <c r="C32" s="8">
        <v>3800000</v>
      </c>
      <c r="D32" s="8"/>
      <c r="E32" s="8">
        <f t="shared" si="1"/>
        <v>0</v>
      </c>
      <c r="F32" s="8">
        <v>0</v>
      </c>
      <c r="G32" s="8">
        <v>0</v>
      </c>
    </row>
    <row r="33" spans="1:7" x14ac:dyDescent="0.25">
      <c r="A33" s="6">
        <v>30</v>
      </c>
      <c r="B33" s="7" t="s">
        <v>96</v>
      </c>
      <c r="C33" s="8">
        <v>16000000</v>
      </c>
      <c r="D33" s="8">
        <v>4461344</v>
      </c>
      <c r="E33" s="8">
        <f t="shared" si="1"/>
        <v>4461344</v>
      </c>
      <c r="F33" s="8">
        <v>0</v>
      </c>
      <c r="G33" s="8">
        <v>0</v>
      </c>
    </row>
    <row r="34" spans="1:7" x14ac:dyDescent="0.25">
      <c r="A34" s="6">
        <v>31</v>
      </c>
      <c r="B34" s="9" t="s">
        <v>250</v>
      </c>
      <c r="C34" s="10">
        <f>SUM(C23:C33)</f>
        <v>132800000</v>
      </c>
      <c r="D34" s="10">
        <f>SUM(D23:D33)</f>
        <v>133961344</v>
      </c>
      <c r="E34" s="10">
        <f>SUM(E23:E33)</f>
        <v>133961344</v>
      </c>
      <c r="F34" s="10">
        <f>SUM(F23:F33)</f>
        <v>0</v>
      </c>
      <c r="G34" s="10">
        <f>SUM(G23:G33)</f>
        <v>0</v>
      </c>
    </row>
    <row r="35" spans="1:7" x14ac:dyDescent="0.25">
      <c r="A35" s="6">
        <v>32</v>
      </c>
      <c r="B35" s="7" t="s">
        <v>97</v>
      </c>
      <c r="C35" s="8">
        <v>575000</v>
      </c>
      <c r="D35" s="8">
        <v>575000</v>
      </c>
      <c r="E35" s="8">
        <f t="shared" si="1"/>
        <v>575000</v>
      </c>
      <c r="F35" s="8">
        <v>0</v>
      </c>
      <c r="G35" s="8">
        <v>0</v>
      </c>
    </row>
    <row r="36" spans="1:7" x14ac:dyDescent="0.25">
      <c r="A36" s="6">
        <v>33</v>
      </c>
      <c r="B36" s="9" t="s">
        <v>98</v>
      </c>
      <c r="C36" s="10">
        <f>SUM(C34:C35)</f>
        <v>133375000</v>
      </c>
      <c r="D36" s="10">
        <f>SUM(D34:D35)</f>
        <v>134536344</v>
      </c>
      <c r="E36" s="10">
        <f>SUM(E34:E35)</f>
        <v>134536344</v>
      </c>
      <c r="F36" s="10">
        <f>SUM(F34:F35)</f>
        <v>0</v>
      </c>
      <c r="G36" s="10">
        <f>SUM(G34:G35)</f>
        <v>0</v>
      </c>
    </row>
    <row r="37" spans="1:7" x14ac:dyDescent="0.25">
      <c r="A37" s="6">
        <v>34</v>
      </c>
      <c r="B37" s="7" t="s">
        <v>99</v>
      </c>
      <c r="C37" s="8"/>
      <c r="D37" s="8">
        <v>32571</v>
      </c>
      <c r="E37" s="8">
        <f t="shared" si="1"/>
        <v>0</v>
      </c>
      <c r="F37" s="8">
        <v>32571</v>
      </c>
      <c r="G37" s="8">
        <v>0</v>
      </c>
    </row>
    <row r="38" spans="1:7" x14ac:dyDescent="0.25">
      <c r="A38" s="6">
        <v>35</v>
      </c>
      <c r="B38" s="7" t="s">
        <v>100</v>
      </c>
      <c r="C38" s="8">
        <v>43535000</v>
      </c>
      <c r="D38" s="8">
        <v>57205135</v>
      </c>
      <c r="E38" s="8">
        <f t="shared" si="1"/>
        <v>2884691</v>
      </c>
      <c r="F38" s="8">
        <v>54320444</v>
      </c>
      <c r="G38" s="8">
        <v>0</v>
      </c>
    </row>
    <row r="39" spans="1:7" x14ac:dyDescent="0.25">
      <c r="A39" s="6">
        <v>36</v>
      </c>
      <c r="B39" s="7" t="s">
        <v>101</v>
      </c>
      <c r="C39" s="8">
        <v>2220000</v>
      </c>
      <c r="D39" s="8">
        <v>2300000</v>
      </c>
      <c r="E39" s="8">
        <f t="shared" si="1"/>
        <v>1052200</v>
      </c>
      <c r="F39" s="8">
        <v>1247800</v>
      </c>
      <c r="G39" s="8">
        <v>0</v>
      </c>
    </row>
    <row r="40" spans="1:7" x14ac:dyDescent="0.25">
      <c r="A40" s="6">
        <v>37</v>
      </c>
      <c r="B40" s="7" t="s">
        <v>102</v>
      </c>
      <c r="C40" s="8"/>
      <c r="D40" s="8"/>
      <c r="E40" s="8">
        <f t="shared" si="1"/>
        <v>0</v>
      </c>
      <c r="F40" s="8"/>
      <c r="G40" s="8">
        <v>0</v>
      </c>
    </row>
    <row r="41" spans="1:7" x14ac:dyDescent="0.25">
      <c r="A41" s="6">
        <v>38</v>
      </c>
      <c r="B41" s="7" t="s">
        <v>103</v>
      </c>
      <c r="C41" s="8"/>
      <c r="D41" s="8"/>
      <c r="E41" s="8">
        <f t="shared" si="1"/>
        <v>0</v>
      </c>
      <c r="F41" s="8"/>
      <c r="G41" s="8">
        <v>0</v>
      </c>
    </row>
    <row r="42" spans="1:7" x14ac:dyDescent="0.25">
      <c r="A42" s="6">
        <v>39</v>
      </c>
      <c r="B42" s="7" t="s">
        <v>104</v>
      </c>
      <c r="C42" s="8">
        <v>17405350</v>
      </c>
      <c r="D42" s="8">
        <f xml:space="preserve"> 2019685+12762564+20000</f>
        <v>14802249</v>
      </c>
      <c r="E42" s="8">
        <f t="shared" si="1"/>
        <v>2171123</v>
      </c>
      <c r="F42" s="8">
        <v>12631126</v>
      </c>
      <c r="G42" s="8">
        <v>0</v>
      </c>
    </row>
    <row r="43" spans="1:7" x14ac:dyDescent="0.25">
      <c r="A43" s="6">
        <v>40</v>
      </c>
      <c r="B43" s="7" t="s">
        <v>105</v>
      </c>
      <c r="C43" s="8">
        <v>10360000</v>
      </c>
      <c r="D43" s="8">
        <v>1360000</v>
      </c>
      <c r="E43" s="8">
        <f t="shared" si="1"/>
        <v>0</v>
      </c>
      <c r="F43" s="8">
        <v>1360000</v>
      </c>
      <c r="G43" s="8">
        <v>0</v>
      </c>
    </row>
    <row r="44" spans="1:7" ht="31.5" x14ac:dyDescent="0.25">
      <c r="A44" s="6">
        <v>41</v>
      </c>
      <c r="B44" s="11" t="s">
        <v>299</v>
      </c>
      <c r="C44" s="8"/>
      <c r="D44" s="8">
        <v>1737683</v>
      </c>
      <c r="E44" s="8">
        <f t="shared" si="1"/>
        <v>1737683</v>
      </c>
      <c r="F44" s="8">
        <v>0</v>
      </c>
      <c r="G44" s="8">
        <v>0</v>
      </c>
    </row>
    <row r="45" spans="1:7" ht="31.5" x14ac:dyDescent="0.25">
      <c r="A45" s="6">
        <v>42</v>
      </c>
      <c r="B45" s="11" t="s">
        <v>300</v>
      </c>
      <c r="C45" s="8">
        <v>10000</v>
      </c>
      <c r="D45" s="8">
        <v>8500</v>
      </c>
      <c r="E45" s="8">
        <f t="shared" si="1"/>
        <v>7995</v>
      </c>
      <c r="F45" s="8">
        <v>505</v>
      </c>
      <c r="G45" s="8">
        <v>0</v>
      </c>
    </row>
    <row r="46" spans="1:7" ht="31.5" x14ac:dyDescent="0.25">
      <c r="A46" s="6">
        <v>43</v>
      </c>
      <c r="B46" s="12" t="s">
        <v>301</v>
      </c>
      <c r="C46" s="10">
        <f>C45+C44</f>
        <v>10000</v>
      </c>
      <c r="D46" s="10">
        <f>D45+D44</f>
        <v>1746183</v>
      </c>
      <c r="E46" s="10">
        <f>E45+E44</f>
        <v>1745678</v>
      </c>
      <c r="F46" s="10">
        <f>F45</f>
        <v>505</v>
      </c>
      <c r="G46" s="10">
        <f>G45</f>
        <v>0</v>
      </c>
    </row>
    <row r="47" spans="1:7" ht="31.5" x14ac:dyDescent="0.25">
      <c r="A47" s="6">
        <v>44</v>
      </c>
      <c r="B47" s="11" t="s">
        <v>302</v>
      </c>
      <c r="C47" s="8"/>
      <c r="D47" s="8"/>
      <c r="E47" s="8">
        <f t="shared" si="1"/>
        <v>0</v>
      </c>
      <c r="F47" s="8">
        <v>0</v>
      </c>
      <c r="G47" s="8">
        <v>0</v>
      </c>
    </row>
    <row r="48" spans="1:7" x14ac:dyDescent="0.25">
      <c r="A48" s="6">
        <v>45</v>
      </c>
      <c r="B48" s="11" t="s">
        <v>303</v>
      </c>
      <c r="C48" s="8"/>
      <c r="D48" s="8"/>
      <c r="E48" s="8">
        <f t="shared" si="1"/>
        <v>0</v>
      </c>
      <c r="F48" s="8">
        <v>0</v>
      </c>
      <c r="G48" s="8">
        <v>0</v>
      </c>
    </row>
    <row r="49" spans="1:7" x14ac:dyDescent="0.25">
      <c r="A49" s="6">
        <v>46</v>
      </c>
      <c r="B49" s="12" t="s">
        <v>304</v>
      </c>
      <c r="C49" s="8"/>
      <c r="D49" s="8"/>
      <c r="E49" s="8">
        <f t="shared" si="1"/>
        <v>0</v>
      </c>
      <c r="F49" s="8">
        <v>0</v>
      </c>
      <c r="G49" s="8">
        <v>0</v>
      </c>
    </row>
    <row r="50" spans="1:7" x14ac:dyDescent="0.25">
      <c r="A50" s="6">
        <v>47</v>
      </c>
      <c r="B50" s="11" t="s">
        <v>305</v>
      </c>
      <c r="C50" s="8"/>
      <c r="D50" s="8">
        <v>807592</v>
      </c>
      <c r="E50" s="8">
        <f t="shared" si="1"/>
        <v>807592</v>
      </c>
      <c r="F50" s="8">
        <v>0</v>
      </c>
      <c r="G50" s="8">
        <v>0</v>
      </c>
    </row>
    <row r="51" spans="1:7" x14ac:dyDescent="0.25">
      <c r="A51" s="6">
        <v>48</v>
      </c>
      <c r="B51" s="11" t="s">
        <v>259</v>
      </c>
      <c r="C51" s="8">
        <v>1000</v>
      </c>
      <c r="D51" s="8">
        <v>6001800</v>
      </c>
      <c r="E51" s="8">
        <f t="shared" si="1"/>
        <v>5847800</v>
      </c>
      <c r="F51" s="8">
        <v>154000</v>
      </c>
      <c r="G51" s="8">
        <v>0</v>
      </c>
    </row>
    <row r="52" spans="1:7" x14ac:dyDescent="0.25">
      <c r="A52" s="6">
        <v>49</v>
      </c>
      <c r="B52" s="9" t="s">
        <v>106</v>
      </c>
      <c r="C52" s="10">
        <f>C46+C37+C38+C39+C40+C51+C41+C42+C43+C50</f>
        <v>73531350</v>
      </c>
      <c r="D52" s="10">
        <f>D46+D37+D38+D39+D40+D51+D41+D42+D43+D50</f>
        <v>84255530</v>
      </c>
      <c r="E52" s="10">
        <f>E46+E37+E38+E39+E40+E51+E41+E42+E43+E50</f>
        <v>14509084</v>
      </c>
      <c r="F52" s="10">
        <f>F46+F37+F38+F39+F40+F51+F41+F42+F43</f>
        <v>69746446</v>
      </c>
      <c r="G52" s="10">
        <f>G46+G37+G38+G39+G40</f>
        <v>0</v>
      </c>
    </row>
    <row r="53" spans="1:7" x14ac:dyDescent="0.25">
      <c r="A53" s="6">
        <v>50</v>
      </c>
      <c r="B53" s="7" t="s">
        <v>107</v>
      </c>
      <c r="C53" s="8"/>
      <c r="D53" s="8"/>
      <c r="E53" s="8">
        <f t="shared" si="1"/>
        <v>0</v>
      </c>
      <c r="F53" s="8">
        <v>0</v>
      </c>
      <c r="G53" s="8">
        <v>0</v>
      </c>
    </row>
    <row r="54" spans="1:7" x14ac:dyDescent="0.25">
      <c r="A54" s="6">
        <v>51</v>
      </c>
      <c r="B54" s="7" t="s">
        <v>108</v>
      </c>
      <c r="C54" s="131">
        <v>81496000</v>
      </c>
      <c r="D54" s="131">
        <v>56480315</v>
      </c>
      <c r="E54" s="8">
        <f t="shared" si="1"/>
        <v>56480315</v>
      </c>
      <c r="F54" s="8">
        <v>0</v>
      </c>
      <c r="G54" s="8">
        <v>0</v>
      </c>
    </row>
    <row r="55" spans="1:7" x14ac:dyDescent="0.25">
      <c r="A55" s="6">
        <v>52</v>
      </c>
      <c r="B55" s="7" t="s">
        <v>109</v>
      </c>
      <c r="C55" s="131"/>
      <c r="D55" s="131">
        <v>1055435</v>
      </c>
      <c r="E55" s="8">
        <f t="shared" si="1"/>
        <v>1055435</v>
      </c>
      <c r="F55" s="8">
        <v>0</v>
      </c>
      <c r="G55" s="8">
        <v>0</v>
      </c>
    </row>
    <row r="56" spans="1:7" x14ac:dyDescent="0.25">
      <c r="A56" s="6">
        <v>53</v>
      </c>
      <c r="B56" s="7" t="s">
        <v>110</v>
      </c>
      <c r="C56" s="8"/>
      <c r="D56" s="8"/>
      <c r="E56" s="8">
        <f t="shared" si="1"/>
        <v>0</v>
      </c>
      <c r="F56" s="8">
        <v>0</v>
      </c>
      <c r="G56" s="8">
        <v>0</v>
      </c>
    </row>
    <row r="57" spans="1:7" ht="31.5" x14ac:dyDescent="0.25">
      <c r="A57" s="6">
        <v>54</v>
      </c>
      <c r="B57" s="7" t="s">
        <v>111</v>
      </c>
      <c r="C57" s="8"/>
      <c r="D57" s="8"/>
      <c r="E57" s="8">
        <f t="shared" si="1"/>
        <v>0</v>
      </c>
      <c r="F57" s="8">
        <v>0</v>
      </c>
      <c r="G57" s="8">
        <v>0</v>
      </c>
    </row>
    <row r="58" spans="1:7" x14ac:dyDescent="0.25">
      <c r="A58" s="6">
        <v>55</v>
      </c>
      <c r="B58" s="9" t="s">
        <v>112</v>
      </c>
      <c r="C58" s="10">
        <f>SUM(C53:C57)</f>
        <v>81496000</v>
      </c>
      <c r="D58" s="10">
        <f>SUM(D53:D57)</f>
        <v>57535750</v>
      </c>
      <c r="E58" s="10">
        <f>SUM(E53:E57)</f>
        <v>57535750</v>
      </c>
      <c r="F58" s="10">
        <v>0</v>
      </c>
      <c r="G58" s="10">
        <v>0</v>
      </c>
    </row>
    <row r="59" spans="1:7" ht="31.5" x14ac:dyDescent="0.25">
      <c r="A59" s="6">
        <v>56</v>
      </c>
      <c r="B59" s="11" t="s">
        <v>113</v>
      </c>
      <c r="C59" s="8"/>
      <c r="D59" s="8"/>
      <c r="E59" s="8">
        <f t="shared" si="1"/>
        <v>0</v>
      </c>
      <c r="F59" s="8">
        <v>0</v>
      </c>
      <c r="G59" s="8">
        <v>0</v>
      </c>
    </row>
    <row r="60" spans="1:7" ht="31.5" x14ac:dyDescent="0.25">
      <c r="A60" s="6">
        <v>57</v>
      </c>
      <c r="B60" s="11" t="s">
        <v>306</v>
      </c>
      <c r="C60" s="8"/>
      <c r="D60" s="8"/>
      <c r="E60" s="8">
        <f t="shared" si="1"/>
        <v>0</v>
      </c>
      <c r="F60" s="8">
        <v>0</v>
      </c>
      <c r="G60" s="8">
        <v>0</v>
      </c>
    </row>
    <row r="61" spans="1:7" ht="47.25" x14ac:dyDescent="0.25">
      <c r="A61" s="6">
        <v>58</v>
      </c>
      <c r="B61" s="11" t="s">
        <v>307</v>
      </c>
      <c r="C61" s="8"/>
      <c r="D61" s="8"/>
      <c r="E61" s="8">
        <f t="shared" si="1"/>
        <v>0</v>
      </c>
      <c r="F61" s="8">
        <v>0</v>
      </c>
      <c r="G61" s="8">
        <v>0</v>
      </c>
    </row>
    <row r="62" spans="1:7" ht="31.5" x14ac:dyDescent="0.25">
      <c r="A62" s="6">
        <v>59</v>
      </c>
      <c r="B62" s="11" t="s">
        <v>114</v>
      </c>
      <c r="C62" s="8"/>
      <c r="D62" s="8"/>
      <c r="E62" s="8">
        <f t="shared" si="1"/>
        <v>0</v>
      </c>
      <c r="F62" s="8">
        <v>0</v>
      </c>
      <c r="G62" s="8">
        <v>0</v>
      </c>
    </row>
    <row r="63" spans="1:7" x14ac:dyDescent="0.25">
      <c r="A63" s="6">
        <v>60</v>
      </c>
      <c r="B63" s="11" t="s">
        <v>308</v>
      </c>
      <c r="C63" s="8"/>
      <c r="D63" s="8">
        <v>159332</v>
      </c>
      <c r="E63" s="8">
        <f t="shared" si="1"/>
        <v>159332</v>
      </c>
      <c r="F63" s="8">
        <v>0</v>
      </c>
      <c r="G63" s="8">
        <v>0</v>
      </c>
    </row>
    <row r="64" spans="1:7" x14ac:dyDescent="0.25">
      <c r="A64" s="6">
        <v>61</v>
      </c>
      <c r="B64" s="9" t="s">
        <v>115</v>
      </c>
      <c r="C64" s="10">
        <f>C62+C63+C61+C60+C59</f>
        <v>0</v>
      </c>
      <c r="D64" s="10">
        <f>D62+D63+D61+D60+D59</f>
        <v>159332</v>
      </c>
      <c r="E64" s="10">
        <f>E62+E63+E61+E60+E59</f>
        <v>159332</v>
      </c>
      <c r="F64" s="10">
        <v>0</v>
      </c>
      <c r="G64" s="10">
        <v>0</v>
      </c>
    </row>
    <row r="65" spans="1:7" ht="31.5" x14ac:dyDescent="0.25">
      <c r="A65" s="6">
        <v>62</v>
      </c>
      <c r="B65" s="11" t="s">
        <v>116</v>
      </c>
      <c r="C65" s="8"/>
      <c r="D65" s="8"/>
      <c r="E65" s="8">
        <f t="shared" si="1"/>
        <v>0</v>
      </c>
      <c r="F65" s="8">
        <v>0</v>
      </c>
      <c r="G65" s="8">
        <v>0</v>
      </c>
    </row>
    <row r="66" spans="1:7" ht="31.5" x14ac:dyDescent="0.25">
      <c r="A66" s="6">
        <v>63</v>
      </c>
      <c r="B66" s="11" t="s">
        <v>309</v>
      </c>
      <c r="C66" s="8"/>
      <c r="D66" s="8"/>
      <c r="E66" s="8">
        <f t="shared" si="1"/>
        <v>0</v>
      </c>
      <c r="F66" s="8">
        <v>0</v>
      </c>
      <c r="G66" s="8">
        <v>0</v>
      </c>
    </row>
    <row r="67" spans="1:7" ht="47.25" x14ac:dyDescent="0.25">
      <c r="A67" s="6">
        <v>64</v>
      </c>
      <c r="B67" s="11" t="s">
        <v>310</v>
      </c>
      <c r="C67" s="8"/>
      <c r="D67" s="8"/>
      <c r="E67" s="8">
        <f t="shared" si="1"/>
        <v>0</v>
      </c>
      <c r="F67" s="8">
        <v>0</v>
      </c>
      <c r="G67" s="8">
        <v>0</v>
      </c>
    </row>
    <row r="68" spans="1:7" ht="31.5" x14ac:dyDescent="0.25">
      <c r="A68" s="6">
        <v>65</v>
      </c>
      <c r="B68" s="11" t="s">
        <v>117</v>
      </c>
      <c r="C68" s="8"/>
      <c r="D68" s="8"/>
      <c r="E68" s="8">
        <f t="shared" si="1"/>
        <v>0</v>
      </c>
      <c r="F68" s="8">
        <v>0</v>
      </c>
      <c r="G68" s="8">
        <v>0</v>
      </c>
    </row>
    <row r="69" spans="1:7" x14ac:dyDescent="0.25">
      <c r="A69" s="6">
        <v>66</v>
      </c>
      <c r="B69" s="11" t="s">
        <v>311</v>
      </c>
      <c r="C69" s="8"/>
      <c r="D69" s="8">
        <v>5000000</v>
      </c>
      <c r="E69" s="8">
        <f t="shared" si="1"/>
        <v>5000000</v>
      </c>
      <c r="F69" s="8">
        <v>0</v>
      </c>
      <c r="G69" s="8">
        <v>0</v>
      </c>
    </row>
    <row r="70" spans="1:7" x14ac:dyDescent="0.25">
      <c r="A70" s="6">
        <v>67</v>
      </c>
      <c r="B70" s="9" t="s">
        <v>118</v>
      </c>
      <c r="C70" s="10">
        <f>SUM(C65:C69)</f>
        <v>0</v>
      </c>
      <c r="D70" s="10">
        <f>SUM(D65:D69)</f>
        <v>5000000</v>
      </c>
      <c r="E70" s="8">
        <f t="shared" si="1"/>
        <v>5000000</v>
      </c>
      <c r="F70" s="10">
        <v>0</v>
      </c>
      <c r="G70" s="10">
        <v>0</v>
      </c>
    </row>
    <row r="71" spans="1:7" x14ac:dyDescent="0.25">
      <c r="A71" s="6">
        <v>68</v>
      </c>
      <c r="B71" s="9" t="s">
        <v>119</v>
      </c>
      <c r="C71" s="10">
        <f>C64+C52+C36+C22+C16+C58</f>
        <v>515925296</v>
      </c>
      <c r="D71" s="10">
        <f>D64+D52+D36+D22+D16+D58+D70</f>
        <v>544422864</v>
      </c>
      <c r="E71" s="10">
        <f>E64+E52+E36+E22+E16+E58</f>
        <v>429676418</v>
      </c>
      <c r="F71" s="10">
        <f>F64+F52+F36+F22+F16</f>
        <v>109746446</v>
      </c>
      <c r="G71" s="10">
        <f>G64+G52+G36+G22+G16</f>
        <v>0</v>
      </c>
    </row>
    <row r="72" spans="1:7" x14ac:dyDescent="0.25">
      <c r="A72" s="6">
        <v>69</v>
      </c>
      <c r="B72" s="7" t="s">
        <v>120</v>
      </c>
      <c r="C72" s="8"/>
      <c r="D72" s="8"/>
      <c r="E72" s="8">
        <f t="shared" si="1"/>
        <v>0</v>
      </c>
      <c r="F72" s="13">
        <v>0</v>
      </c>
      <c r="G72" s="13">
        <v>0</v>
      </c>
    </row>
    <row r="73" spans="1:7" ht="31.5" x14ac:dyDescent="0.25">
      <c r="A73" s="6">
        <v>70</v>
      </c>
      <c r="B73" s="7" t="s">
        <v>121</v>
      </c>
      <c r="C73" s="8"/>
      <c r="D73" s="8"/>
      <c r="E73" s="8">
        <f t="shared" si="1"/>
        <v>0</v>
      </c>
      <c r="F73" s="13">
        <v>0</v>
      </c>
      <c r="G73" s="13">
        <v>0</v>
      </c>
    </row>
    <row r="74" spans="1:7" x14ac:dyDescent="0.25">
      <c r="A74" s="6">
        <v>71</v>
      </c>
      <c r="B74" s="7" t="s">
        <v>122</v>
      </c>
      <c r="C74" s="8"/>
      <c r="D74" s="8"/>
      <c r="E74" s="8">
        <f t="shared" si="1"/>
        <v>0</v>
      </c>
      <c r="F74" s="13">
        <v>0</v>
      </c>
      <c r="G74" s="13">
        <v>0</v>
      </c>
    </row>
    <row r="75" spans="1:7" x14ac:dyDescent="0.25">
      <c r="A75" s="6">
        <v>72</v>
      </c>
      <c r="B75" s="9" t="s">
        <v>123</v>
      </c>
      <c r="C75" s="8"/>
      <c r="D75" s="8"/>
      <c r="E75" s="8">
        <f t="shared" si="1"/>
        <v>0</v>
      </c>
      <c r="F75" s="14">
        <v>0</v>
      </c>
      <c r="G75" s="14">
        <v>0</v>
      </c>
    </row>
    <row r="76" spans="1:7" ht="31.5" x14ac:dyDescent="0.25">
      <c r="A76" s="6">
        <v>73</v>
      </c>
      <c r="B76" s="11" t="s">
        <v>312</v>
      </c>
      <c r="C76" s="8">
        <v>73888903</v>
      </c>
      <c r="D76" s="8">
        <v>67360000</v>
      </c>
      <c r="E76" s="8">
        <f t="shared" si="1"/>
        <v>67360000</v>
      </c>
      <c r="F76" s="13">
        <v>0</v>
      </c>
      <c r="G76" s="13">
        <v>0</v>
      </c>
    </row>
    <row r="77" spans="1:7" ht="31.5" x14ac:dyDescent="0.25">
      <c r="A77" s="6">
        <v>74</v>
      </c>
      <c r="B77" s="11" t="s">
        <v>313</v>
      </c>
      <c r="C77" s="8"/>
      <c r="D77" s="8"/>
      <c r="E77" s="8">
        <f t="shared" si="1"/>
        <v>0</v>
      </c>
      <c r="F77" s="13">
        <v>0</v>
      </c>
      <c r="G77" s="13">
        <v>0</v>
      </c>
    </row>
    <row r="78" spans="1:7" ht="31.5" x14ac:dyDescent="0.25">
      <c r="A78" s="6">
        <v>75</v>
      </c>
      <c r="B78" s="11" t="s">
        <v>314</v>
      </c>
      <c r="C78" s="8"/>
      <c r="D78" s="8"/>
      <c r="E78" s="8">
        <f t="shared" si="1"/>
        <v>0</v>
      </c>
      <c r="F78" s="13">
        <v>0</v>
      </c>
      <c r="G78" s="13">
        <v>0</v>
      </c>
    </row>
    <row r="79" spans="1:7" x14ac:dyDescent="0.25">
      <c r="A79" s="6">
        <v>76</v>
      </c>
      <c r="B79" s="11" t="s">
        <v>315</v>
      </c>
      <c r="C79" s="8"/>
      <c r="D79" s="8"/>
      <c r="E79" s="8">
        <f t="shared" si="1"/>
        <v>0</v>
      </c>
      <c r="F79" s="13">
        <v>0</v>
      </c>
      <c r="G79" s="13">
        <v>0</v>
      </c>
    </row>
    <row r="80" spans="1:7" x14ac:dyDescent="0.25">
      <c r="A80" s="6">
        <v>77</v>
      </c>
      <c r="B80" s="9" t="s">
        <v>124</v>
      </c>
      <c r="C80" s="10">
        <f>SUM(C76:C79)</f>
        <v>73888903</v>
      </c>
      <c r="D80" s="10">
        <f>SUM(D76:D79)</f>
        <v>67360000</v>
      </c>
      <c r="E80" s="10">
        <f>SUM(E76:E79)</f>
        <v>67360000</v>
      </c>
      <c r="F80" s="14">
        <v>0</v>
      </c>
      <c r="G80" s="14">
        <v>0</v>
      </c>
    </row>
    <row r="81" spans="1:7" ht="31.5" x14ac:dyDescent="0.25">
      <c r="A81" s="6">
        <v>78</v>
      </c>
      <c r="B81" s="7" t="s">
        <v>125</v>
      </c>
      <c r="C81" s="8">
        <v>123901856</v>
      </c>
      <c r="D81" s="8">
        <v>123901856</v>
      </c>
      <c r="E81" s="8">
        <f t="shared" ref="E81:E100" si="2">D81-F81</f>
        <v>123901856</v>
      </c>
      <c r="F81" s="13">
        <v>0</v>
      </c>
      <c r="G81" s="13">
        <v>0</v>
      </c>
    </row>
    <row r="82" spans="1:7" x14ac:dyDescent="0.25">
      <c r="A82" s="6">
        <v>79</v>
      </c>
      <c r="B82" s="7" t="s">
        <v>126</v>
      </c>
      <c r="C82" s="8"/>
      <c r="D82" s="8"/>
      <c r="E82" s="8">
        <f t="shared" si="2"/>
        <v>0</v>
      </c>
      <c r="F82" s="13">
        <v>0</v>
      </c>
      <c r="G82" s="13">
        <v>0</v>
      </c>
    </row>
    <row r="83" spans="1:7" x14ac:dyDescent="0.25">
      <c r="A83" s="6">
        <v>80</v>
      </c>
      <c r="B83" s="9" t="s">
        <v>127</v>
      </c>
      <c r="C83" s="10">
        <f>SUM(C81:C82)</f>
        <v>123901856</v>
      </c>
      <c r="D83" s="10">
        <f>SUM(D81:D82)</f>
        <v>123901856</v>
      </c>
      <c r="E83" s="10">
        <f>SUM(E81:E82)</f>
        <v>123901856</v>
      </c>
      <c r="F83" s="14">
        <v>0</v>
      </c>
      <c r="G83" s="14">
        <v>0</v>
      </c>
    </row>
    <row r="84" spans="1:7" x14ac:dyDescent="0.25">
      <c r="A84" s="6">
        <v>81</v>
      </c>
      <c r="B84" s="7" t="s">
        <v>128</v>
      </c>
      <c r="C84" s="8">
        <v>129633</v>
      </c>
      <c r="D84" s="8">
        <v>965962</v>
      </c>
      <c r="E84" s="8">
        <f t="shared" si="2"/>
        <v>965962</v>
      </c>
      <c r="F84" s="13">
        <v>0</v>
      </c>
      <c r="G84" s="13">
        <v>0</v>
      </c>
    </row>
    <row r="85" spans="1:7" ht="31.5" x14ac:dyDescent="0.25">
      <c r="A85" s="6">
        <v>82</v>
      </c>
      <c r="B85" s="7" t="s">
        <v>129</v>
      </c>
      <c r="C85" s="8"/>
      <c r="D85" s="8"/>
      <c r="E85" s="8">
        <f t="shared" si="2"/>
        <v>0</v>
      </c>
      <c r="F85" s="13">
        <v>0</v>
      </c>
      <c r="G85" s="13">
        <v>0</v>
      </c>
    </row>
    <row r="86" spans="1:7" x14ac:dyDescent="0.25">
      <c r="A86" s="6">
        <v>83</v>
      </c>
      <c r="B86" s="7" t="s">
        <v>130</v>
      </c>
      <c r="C86" s="8"/>
      <c r="D86" s="8"/>
      <c r="E86" s="8">
        <f t="shared" si="2"/>
        <v>0</v>
      </c>
      <c r="F86" s="13">
        <v>0</v>
      </c>
      <c r="G86" s="13">
        <v>0</v>
      </c>
    </row>
    <row r="87" spans="1:7" x14ac:dyDescent="0.25">
      <c r="A87" s="6">
        <v>84</v>
      </c>
      <c r="B87" s="7" t="s">
        <v>316</v>
      </c>
      <c r="C87" s="8"/>
      <c r="D87" s="8"/>
      <c r="E87" s="8">
        <f t="shared" si="2"/>
        <v>0</v>
      </c>
      <c r="F87" s="13">
        <v>0</v>
      </c>
      <c r="G87" s="13">
        <v>0</v>
      </c>
    </row>
    <row r="88" spans="1:7" ht="31.5" x14ac:dyDescent="0.25">
      <c r="A88" s="6">
        <v>85</v>
      </c>
      <c r="B88" s="7" t="s">
        <v>131</v>
      </c>
      <c r="C88" s="8"/>
      <c r="D88" s="8"/>
      <c r="E88" s="8">
        <f t="shared" si="2"/>
        <v>0</v>
      </c>
      <c r="F88" s="13">
        <v>0</v>
      </c>
      <c r="G88" s="13">
        <v>0</v>
      </c>
    </row>
    <row r="89" spans="1:7" x14ac:dyDescent="0.25">
      <c r="A89" s="6">
        <v>86</v>
      </c>
      <c r="B89" s="11" t="s">
        <v>317</v>
      </c>
      <c r="C89" s="8"/>
      <c r="D89" s="8"/>
      <c r="E89" s="8">
        <f t="shared" si="2"/>
        <v>0</v>
      </c>
      <c r="F89" s="13">
        <v>0</v>
      </c>
      <c r="G89" s="13">
        <v>0</v>
      </c>
    </row>
    <row r="90" spans="1:7" x14ac:dyDescent="0.25">
      <c r="A90" s="6">
        <v>87</v>
      </c>
      <c r="B90" s="11" t="s">
        <v>318</v>
      </c>
      <c r="C90" s="8"/>
      <c r="D90" s="8"/>
      <c r="E90" s="8">
        <f t="shared" si="2"/>
        <v>0</v>
      </c>
      <c r="F90" s="13">
        <v>0</v>
      </c>
      <c r="G90" s="13">
        <v>0</v>
      </c>
    </row>
    <row r="91" spans="1:7" x14ac:dyDescent="0.25">
      <c r="A91" s="6">
        <v>88</v>
      </c>
      <c r="B91" s="12" t="s">
        <v>323</v>
      </c>
      <c r="C91" s="8"/>
      <c r="D91" s="8"/>
      <c r="E91" s="8">
        <f t="shared" si="2"/>
        <v>0</v>
      </c>
      <c r="F91" s="13">
        <v>0</v>
      </c>
      <c r="G91" s="13">
        <v>0</v>
      </c>
    </row>
    <row r="92" spans="1:7" x14ac:dyDescent="0.25">
      <c r="A92" s="6">
        <v>89</v>
      </c>
      <c r="B92" s="9" t="s">
        <v>132</v>
      </c>
      <c r="C92" s="10">
        <f>C83+C84</f>
        <v>124031489</v>
      </c>
      <c r="D92" s="10">
        <f>D83+D84</f>
        <v>124867818</v>
      </c>
      <c r="E92" s="10">
        <f>E83+E84</f>
        <v>124867818</v>
      </c>
      <c r="F92" s="13">
        <v>0</v>
      </c>
      <c r="G92" s="13">
        <v>0</v>
      </c>
    </row>
    <row r="93" spans="1:7" ht="31.5" x14ac:dyDescent="0.25">
      <c r="A93" s="6">
        <v>90</v>
      </c>
      <c r="B93" s="7" t="s">
        <v>133</v>
      </c>
      <c r="C93" s="8"/>
      <c r="D93" s="8"/>
      <c r="E93" s="8">
        <f t="shared" si="2"/>
        <v>0</v>
      </c>
      <c r="F93" s="13">
        <v>0</v>
      </c>
      <c r="G93" s="13">
        <v>0</v>
      </c>
    </row>
    <row r="94" spans="1:7" ht="31.5" x14ac:dyDescent="0.25">
      <c r="A94" s="6">
        <v>91</v>
      </c>
      <c r="B94" s="7" t="s">
        <v>134</v>
      </c>
      <c r="C94" s="8"/>
      <c r="D94" s="8"/>
      <c r="E94" s="8">
        <f t="shared" si="2"/>
        <v>0</v>
      </c>
      <c r="F94" s="13">
        <v>0</v>
      </c>
      <c r="G94" s="13">
        <v>0</v>
      </c>
    </row>
    <row r="95" spans="1:7" x14ac:dyDescent="0.25">
      <c r="A95" s="6">
        <v>92</v>
      </c>
      <c r="B95" s="7" t="s">
        <v>135</v>
      </c>
      <c r="C95" s="8"/>
      <c r="D95" s="8"/>
      <c r="E95" s="8">
        <f t="shared" si="2"/>
        <v>0</v>
      </c>
      <c r="F95" s="13">
        <v>0</v>
      </c>
      <c r="G95" s="13">
        <v>0</v>
      </c>
    </row>
    <row r="96" spans="1:7" ht="31.5" x14ac:dyDescent="0.25">
      <c r="A96" s="6">
        <v>93</v>
      </c>
      <c r="B96" s="11" t="s">
        <v>319</v>
      </c>
      <c r="C96" s="8"/>
      <c r="D96" s="8"/>
      <c r="E96" s="8">
        <f t="shared" si="2"/>
        <v>0</v>
      </c>
      <c r="F96" s="13">
        <v>0</v>
      </c>
      <c r="G96" s="13">
        <v>0</v>
      </c>
    </row>
    <row r="97" spans="1:7" ht="31.5" x14ac:dyDescent="0.25">
      <c r="A97" s="6">
        <v>94</v>
      </c>
      <c r="B97" s="11" t="s">
        <v>320</v>
      </c>
      <c r="C97" s="8"/>
      <c r="D97" s="8"/>
      <c r="E97" s="8">
        <f t="shared" si="2"/>
        <v>0</v>
      </c>
      <c r="F97" s="13">
        <v>0</v>
      </c>
      <c r="G97" s="13">
        <v>0</v>
      </c>
    </row>
    <row r="98" spans="1:7" x14ac:dyDescent="0.25">
      <c r="A98" s="6">
        <v>95</v>
      </c>
      <c r="B98" s="9" t="s">
        <v>136</v>
      </c>
      <c r="C98" s="8"/>
      <c r="D98" s="8"/>
      <c r="E98" s="8">
        <f t="shared" si="2"/>
        <v>0</v>
      </c>
      <c r="F98" s="14">
        <v>0</v>
      </c>
      <c r="G98" s="14">
        <v>0</v>
      </c>
    </row>
    <row r="99" spans="1:7" ht="31.5" x14ac:dyDescent="0.25">
      <c r="A99" s="6">
        <v>96</v>
      </c>
      <c r="B99" s="7" t="s">
        <v>137</v>
      </c>
      <c r="C99" s="8"/>
      <c r="D99" s="8"/>
      <c r="E99" s="8">
        <f t="shared" si="2"/>
        <v>0</v>
      </c>
      <c r="F99" s="13">
        <v>0</v>
      </c>
      <c r="G99" s="13">
        <v>0</v>
      </c>
    </row>
    <row r="100" spans="1:7" x14ac:dyDescent="0.25">
      <c r="A100" s="6">
        <v>97</v>
      </c>
      <c r="B100" s="7" t="s">
        <v>321</v>
      </c>
      <c r="C100" s="8"/>
      <c r="D100" s="8"/>
      <c r="E100" s="8">
        <f t="shared" si="2"/>
        <v>0</v>
      </c>
      <c r="F100" s="13">
        <v>0</v>
      </c>
      <c r="G100" s="13">
        <v>0</v>
      </c>
    </row>
    <row r="101" spans="1:7" x14ac:dyDescent="0.25">
      <c r="A101" s="6">
        <v>98</v>
      </c>
      <c r="B101" s="9" t="s">
        <v>138</v>
      </c>
      <c r="C101" s="14">
        <f>C92+C91+C98+C80</f>
        <v>197920392</v>
      </c>
      <c r="D101" s="14">
        <f>D92+D91+D98+D80</f>
        <v>192227818</v>
      </c>
      <c r="E101" s="14">
        <f>E92+E91+E98+E80</f>
        <v>192227818</v>
      </c>
      <c r="F101" s="14">
        <v>0</v>
      </c>
      <c r="G101" s="14">
        <v>0</v>
      </c>
    </row>
    <row r="102" spans="1:7" x14ac:dyDescent="0.25">
      <c r="A102" s="6">
        <v>99</v>
      </c>
      <c r="B102" s="15" t="s">
        <v>256</v>
      </c>
      <c r="C102" s="10">
        <f>C101+C71</f>
        <v>713845688</v>
      </c>
      <c r="D102" s="10">
        <f>D101+D71</f>
        <v>736650682</v>
      </c>
      <c r="E102" s="10">
        <f>E101+E71</f>
        <v>621904236</v>
      </c>
      <c r="F102" s="10">
        <f>F101+F71</f>
        <v>109746446</v>
      </c>
      <c r="G102" s="14">
        <f>G101+G71</f>
        <v>0</v>
      </c>
    </row>
    <row r="103" spans="1:7" x14ac:dyDescent="0.25">
      <c r="C103" s="16"/>
      <c r="D103" s="16"/>
      <c r="E103" s="16"/>
      <c r="F103" s="16"/>
      <c r="G103" s="16"/>
    </row>
    <row r="104" spans="1:7" x14ac:dyDescent="0.25">
      <c r="C104" s="17"/>
      <c r="D104" s="17"/>
      <c r="E104" s="17"/>
      <c r="F104" s="17"/>
      <c r="G104" s="17"/>
    </row>
    <row r="105" spans="1:7" x14ac:dyDescent="0.25">
      <c r="C105" s="17"/>
      <c r="D105" s="17"/>
      <c r="E105" s="17"/>
      <c r="F105" s="17"/>
      <c r="G105" s="17"/>
    </row>
    <row r="106" spans="1:7" x14ac:dyDescent="0.25">
      <c r="C106" s="18"/>
      <c r="D106" s="18"/>
      <c r="E106" s="18"/>
      <c r="F106" s="18"/>
      <c r="G106" s="18"/>
    </row>
    <row r="107" spans="1:7" x14ac:dyDescent="0.25">
      <c r="C107" s="18"/>
      <c r="D107" s="18"/>
      <c r="E107" s="18"/>
      <c r="F107" s="18"/>
      <c r="G107" s="18"/>
    </row>
  </sheetData>
  <mergeCells count="1">
    <mergeCell ref="B1:F1"/>
  </mergeCells>
  <phoneticPr fontId="4" type="noConversion"/>
  <printOptions horizontalCentered="1"/>
  <pageMargins left="0.35433070866141736" right="0.15748031496062992" top="0.47244094488188981" bottom="0.39370078740157483" header="0.31496062992125984" footer="0.39370078740157483"/>
  <pageSetup paperSize="9" scale="83" fitToHeight="0" orientation="portrait" r:id="rId1"/>
  <headerFooter alignWithMargins="0">
    <oddHeader>&amp;R1.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0"/>
  <sheetViews>
    <sheetView view="pageLayout" zoomScaleNormal="100" workbookViewId="0">
      <selection activeCell="H13" sqref="H13"/>
    </sheetView>
  </sheetViews>
  <sheetFormatPr defaultRowHeight="15.75" x14ac:dyDescent="0.25"/>
  <cols>
    <col min="1" max="1" width="6.6640625" style="32" customWidth="1"/>
    <col min="2" max="2" width="45.83203125" style="32" customWidth="1"/>
    <col min="3" max="4" width="21.33203125" style="32" customWidth="1"/>
    <col min="5" max="5" width="11.5" style="32" customWidth="1"/>
    <col min="6" max="6" width="10.33203125" style="32" customWidth="1"/>
    <col min="7" max="7" width="10.6640625" style="32" customWidth="1"/>
    <col min="8" max="8" width="10.5" style="32" customWidth="1"/>
    <col min="9" max="10" width="12.33203125" style="32" customWidth="1"/>
    <col min="11" max="16384" width="9.33203125" style="32"/>
  </cols>
  <sheetData>
    <row r="1" spans="1:10" ht="16.5" thickBot="1" x14ac:dyDescent="0.3">
      <c r="H1" s="219" t="s">
        <v>325</v>
      </c>
      <c r="I1" s="219"/>
      <c r="J1" s="219"/>
    </row>
    <row r="2" spans="1:10" x14ac:dyDescent="0.25">
      <c r="A2" s="231"/>
      <c r="B2" s="220" t="s">
        <v>19</v>
      </c>
      <c r="C2" s="220"/>
      <c r="D2" s="220"/>
      <c r="E2" s="220"/>
      <c r="F2" s="220"/>
      <c r="G2" s="220"/>
      <c r="H2" s="220"/>
      <c r="I2" s="220"/>
      <c r="J2" s="221"/>
    </row>
    <row r="3" spans="1:10" ht="16.5" thickBot="1" x14ac:dyDescent="0.3">
      <c r="A3" s="232"/>
      <c r="B3" s="222"/>
      <c r="C3" s="222"/>
      <c r="D3" s="222"/>
      <c r="E3" s="222"/>
      <c r="F3" s="222"/>
      <c r="G3" s="222"/>
      <c r="H3" s="222"/>
      <c r="I3" s="222"/>
      <c r="J3" s="223"/>
    </row>
    <row r="4" spans="1:10" ht="16.5" thickBot="1" x14ac:dyDescent="0.3">
      <c r="A4" s="91" t="s">
        <v>50</v>
      </c>
      <c r="B4" s="91" t="s">
        <v>42</v>
      </c>
      <c r="C4" s="91" t="s">
        <v>43</v>
      </c>
      <c r="D4" s="91" t="s">
        <v>44</v>
      </c>
      <c r="E4" s="91" t="s">
        <v>51</v>
      </c>
      <c r="F4" s="91" t="s">
        <v>52</v>
      </c>
      <c r="G4" s="91" t="s">
        <v>61</v>
      </c>
      <c r="H4" s="91" t="s">
        <v>62</v>
      </c>
      <c r="I4" s="92" t="s">
        <v>63</v>
      </c>
      <c r="J4" s="92" t="s">
        <v>64</v>
      </c>
    </row>
    <row r="5" spans="1:10" ht="16.5" thickBot="1" x14ac:dyDescent="0.3">
      <c r="A5" s="224">
        <v>1</v>
      </c>
      <c r="B5" s="226" t="s">
        <v>20</v>
      </c>
      <c r="C5" s="229" t="s">
        <v>326</v>
      </c>
      <c r="D5" s="229" t="s">
        <v>258</v>
      </c>
      <c r="E5" s="227"/>
      <c r="F5" s="227"/>
      <c r="G5" s="227"/>
      <c r="H5" s="227"/>
      <c r="I5" s="227"/>
      <c r="J5" s="228"/>
    </row>
    <row r="6" spans="1:10" ht="16.5" thickBot="1" x14ac:dyDescent="0.3">
      <c r="A6" s="225"/>
      <c r="B6" s="226"/>
      <c r="C6" s="230"/>
      <c r="D6" s="230"/>
      <c r="E6" s="93" t="s">
        <v>21</v>
      </c>
      <c r="F6" s="94" t="s">
        <v>22</v>
      </c>
      <c r="G6" s="94" t="s">
        <v>23</v>
      </c>
      <c r="H6" s="94" t="s">
        <v>24</v>
      </c>
      <c r="I6" s="94" t="s">
        <v>25</v>
      </c>
      <c r="J6" s="94" t="s">
        <v>1</v>
      </c>
    </row>
    <row r="7" spans="1:10" s="100" customFormat="1" ht="12.75" x14ac:dyDescent="0.2">
      <c r="A7" s="95">
        <v>2</v>
      </c>
      <c r="B7" s="96"/>
      <c r="C7" s="97"/>
      <c r="D7" s="98"/>
      <c r="E7" s="99"/>
      <c r="F7" s="99"/>
      <c r="G7" s="99"/>
      <c r="H7" s="99"/>
      <c r="I7" s="99"/>
      <c r="J7" s="99"/>
    </row>
    <row r="8" spans="1:10" s="100" customFormat="1" ht="12.75" x14ac:dyDescent="0.2">
      <c r="A8" s="95">
        <v>3</v>
      </c>
      <c r="B8" s="96"/>
      <c r="C8" s="101"/>
      <c r="D8" s="102"/>
      <c r="E8" s="99"/>
      <c r="F8" s="99"/>
      <c r="G8" s="99"/>
      <c r="H8" s="99"/>
      <c r="I8" s="99"/>
      <c r="J8" s="99"/>
    </row>
    <row r="9" spans="1:10" s="100" customFormat="1" ht="12.95" customHeight="1" x14ac:dyDescent="0.2">
      <c r="A9" s="103">
        <v>4</v>
      </c>
      <c r="B9" s="104"/>
      <c r="C9" s="105"/>
      <c r="D9" s="106"/>
      <c r="E9" s="107"/>
      <c r="F9" s="107"/>
      <c r="G9" s="107"/>
      <c r="H9" s="107"/>
      <c r="I9" s="107"/>
      <c r="J9" s="107"/>
    </row>
    <row r="10" spans="1:10" s="100" customFormat="1" ht="12.75" x14ac:dyDescent="0.2">
      <c r="A10" s="108">
        <v>5</v>
      </c>
      <c r="B10" s="109" t="s">
        <v>1</v>
      </c>
      <c r="C10" s="110">
        <f>SUM(C7:C9)</f>
        <v>0</v>
      </c>
      <c r="D10" s="110"/>
      <c r="E10" s="110">
        <f t="shared" ref="E10:J10" si="0">SUM(E7:E9)</f>
        <v>0</v>
      </c>
      <c r="F10" s="110">
        <f t="shared" si="0"/>
        <v>0</v>
      </c>
      <c r="G10" s="110">
        <f t="shared" si="0"/>
        <v>0</v>
      </c>
      <c r="H10" s="110">
        <f t="shared" si="0"/>
        <v>0</v>
      </c>
      <c r="I10" s="110">
        <f t="shared" si="0"/>
        <v>0</v>
      </c>
      <c r="J10" s="110">
        <f t="shared" si="0"/>
        <v>0</v>
      </c>
    </row>
  </sheetData>
  <mergeCells count="8">
    <mergeCell ref="H1:J1"/>
    <mergeCell ref="B2:J3"/>
    <mergeCell ref="A5:A6"/>
    <mergeCell ref="B5:B6"/>
    <mergeCell ref="E5:J5"/>
    <mergeCell ref="C5:C6"/>
    <mergeCell ref="D5:D6"/>
    <mergeCell ref="A2:A3"/>
  </mergeCells>
  <phoneticPr fontId="4" type="noConversion"/>
  <pageMargins left="0.4" right="0.24" top="1" bottom="1" header="0.5" footer="0.5"/>
  <pageSetup paperSize="9" scale="94" orientation="landscape" r:id="rId1"/>
  <headerFooter alignWithMargins="0">
    <oddHeader>&amp;R10.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5"/>
  <sheetViews>
    <sheetView view="pageLayout" zoomScaleNormal="100" workbookViewId="0">
      <selection activeCell="E4" sqref="E4"/>
    </sheetView>
  </sheetViews>
  <sheetFormatPr defaultColWidth="25" defaultRowHeight="15.75" x14ac:dyDescent="0.25"/>
  <cols>
    <col min="1" max="1" width="5.33203125" style="32" customWidth="1"/>
    <col min="2" max="2" width="62.83203125" style="32" customWidth="1"/>
    <col min="3" max="3" width="23.33203125" style="32" customWidth="1"/>
    <col min="4" max="4" width="23" style="32" customWidth="1"/>
    <col min="5" max="16384" width="25" style="32"/>
  </cols>
  <sheetData>
    <row r="1" spans="1:4" x14ac:dyDescent="0.25">
      <c r="D1" s="33" t="s">
        <v>296</v>
      </c>
    </row>
    <row r="2" spans="1:4" x14ac:dyDescent="0.25">
      <c r="A2" s="111"/>
      <c r="B2" s="235" t="s">
        <v>27</v>
      </c>
      <c r="C2" s="236"/>
      <c r="D2" s="236"/>
    </row>
    <row r="3" spans="1:4" x14ac:dyDescent="0.25">
      <c r="A3" s="51" t="s">
        <v>50</v>
      </c>
      <c r="B3" s="51" t="s">
        <v>42</v>
      </c>
      <c r="C3" s="51" t="s">
        <v>43</v>
      </c>
      <c r="D3" s="51" t="s">
        <v>44</v>
      </c>
    </row>
    <row r="4" spans="1:4" x14ac:dyDescent="0.25">
      <c r="A4" s="231"/>
      <c r="B4" s="238" t="s">
        <v>28</v>
      </c>
      <c r="C4" s="236" t="s">
        <v>29</v>
      </c>
      <c r="D4" s="236"/>
    </row>
    <row r="5" spans="1:4" ht="22.5" customHeight="1" x14ac:dyDescent="0.25">
      <c r="A5" s="237"/>
      <c r="B5" s="239"/>
      <c r="C5" s="51" t="s">
        <v>39</v>
      </c>
      <c r="D5" s="51" t="s">
        <v>40</v>
      </c>
    </row>
    <row r="6" spans="1:4" x14ac:dyDescent="0.25">
      <c r="A6" s="112">
        <v>1</v>
      </c>
      <c r="B6" s="118" t="s">
        <v>369</v>
      </c>
      <c r="C6" s="119">
        <v>0</v>
      </c>
      <c r="D6" s="119">
        <v>500000</v>
      </c>
    </row>
    <row r="7" spans="1:4" ht="31.5" x14ac:dyDescent="0.25">
      <c r="A7" s="113">
        <v>2</v>
      </c>
      <c r="B7" s="118" t="s">
        <v>30</v>
      </c>
      <c r="C7" s="119">
        <v>0</v>
      </c>
      <c r="D7" s="119">
        <v>0</v>
      </c>
    </row>
    <row r="8" spans="1:4" ht="31.5" x14ac:dyDescent="0.25">
      <c r="A8" s="112">
        <v>3</v>
      </c>
      <c r="B8" s="120" t="s">
        <v>31</v>
      </c>
      <c r="C8" s="119"/>
      <c r="D8" s="119">
        <f>SUM(D9:D13)</f>
        <v>3520000</v>
      </c>
    </row>
    <row r="9" spans="1:4" ht="13.5" customHeight="1" x14ac:dyDescent="0.25">
      <c r="A9" s="113">
        <v>4</v>
      </c>
      <c r="B9" s="120" t="s">
        <v>32</v>
      </c>
      <c r="C9" s="119"/>
      <c r="D9" s="119"/>
    </row>
    <row r="10" spans="1:4" ht="13.5" customHeight="1" x14ac:dyDescent="0.25">
      <c r="A10" s="233"/>
      <c r="B10" s="120" t="s">
        <v>37</v>
      </c>
      <c r="C10" s="119">
        <v>0</v>
      </c>
      <c r="D10" s="119">
        <v>0</v>
      </c>
    </row>
    <row r="11" spans="1:4" ht="13.5" customHeight="1" x14ac:dyDescent="0.25">
      <c r="A11" s="234"/>
      <c r="B11" s="120" t="s">
        <v>38</v>
      </c>
      <c r="C11" s="119">
        <v>0</v>
      </c>
      <c r="D11" s="119">
        <v>3020000</v>
      </c>
    </row>
    <row r="12" spans="1:4" ht="13.5" customHeight="1" x14ac:dyDescent="0.25">
      <c r="A12" s="234"/>
      <c r="B12" s="120" t="s">
        <v>36</v>
      </c>
      <c r="C12" s="119">
        <v>0</v>
      </c>
      <c r="D12" s="119">
        <v>0</v>
      </c>
    </row>
    <row r="13" spans="1:4" ht="13.5" customHeight="1" x14ac:dyDescent="0.25">
      <c r="A13" s="234"/>
      <c r="B13" s="118" t="s">
        <v>33</v>
      </c>
      <c r="C13" s="119">
        <v>0</v>
      </c>
      <c r="D13" s="119">
        <v>500000</v>
      </c>
    </row>
    <row r="14" spans="1:4" ht="31.5" x14ac:dyDescent="0.25">
      <c r="A14" s="112">
        <v>5</v>
      </c>
      <c r="B14" s="118" t="s">
        <v>34</v>
      </c>
      <c r="C14" s="119">
        <v>0</v>
      </c>
      <c r="D14" s="119">
        <v>0</v>
      </c>
    </row>
    <row r="15" spans="1:4" ht="17.25" customHeight="1" x14ac:dyDescent="0.25">
      <c r="A15" s="112">
        <v>6</v>
      </c>
      <c r="B15" s="118" t="s">
        <v>35</v>
      </c>
      <c r="C15" s="119">
        <v>0</v>
      </c>
      <c r="D15" s="119">
        <v>0</v>
      </c>
    </row>
  </sheetData>
  <mergeCells count="5">
    <mergeCell ref="A10:A13"/>
    <mergeCell ref="B2:D2"/>
    <mergeCell ref="A4:A5"/>
    <mergeCell ref="B4:B5"/>
    <mergeCell ref="C4:D4"/>
  </mergeCells>
  <phoneticPr fontId="4" type="noConversion"/>
  <printOptions horizontalCentered="1"/>
  <pageMargins left="0.74803149606299213" right="0.74803149606299213" top="1.3779527559055118" bottom="0.98425196850393704" header="0.9055118110236221" footer="0.51181102362204722"/>
  <pageSetup paperSize="9" orientation="landscape" r:id="rId1"/>
  <headerFooter alignWithMargins="0">
    <oddHeader>&amp;R11.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7"/>
  <sheetViews>
    <sheetView view="pageLayout" topLeftCell="C1" zoomScaleNormal="100" workbookViewId="0">
      <selection activeCell="H3" sqref="H3"/>
    </sheetView>
  </sheetViews>
  <sheetFormatPr defaultRowHeight="15.75" x14ac:dyDescent="0.25"/>
  <cols>
    <col min="1" max="1" width="7.1640625" style="32" customWidth="1"/>
    <col min="2" max="2" width="62" style="32" customWidth="1"/>
    <col min="3" max="4" width="18.33203125" style="32" customWidth="1"/>
    <col min="5" max="7" width="16.6640625" style="32" bestFit="1" customWidth="1"/>
    <col min="8" max="16384" width="9.33203125" style="32"/>
  </cols>
  <sheetData>
    <row r="1" spans="1:14" x14ac:dyDescent="0.25">
      <c r="B1" s="210" t="s">
        <v>264</v>
      </c>
      <c r="C1" s="210"/>
      <c r="D1" s="210"/>
      <c r="E1" s="210"/>
      <c r="F1" s="210"/>
      <c r="G1" s="33" t="s">
        <v>296</v>
      </c>
      <c r="H1" s="114"/>
      <c r="I1" s="114"/>
      <c r="J1" s="114"/>
      <c r="K1" s="114"/>
      <c r="L1" s="114"/>
      <c r="M1" s="114"/>
      <c r="N1" s="50"/>
    </row>
    <row r="2" spans="1:14" x14ac:dyDescent="0.25">
      <c r="A2" s="34" t="s">
        <v>50</v>
      </c>
      <c r="B2" s="34" t="s">
        <v>42</v>
      </c>
      <c r="C2" s="34" t="s">
        <v>43</v>
      </c>
      <c r="D2" s="34" t="s">
        <v>44</v>
      </c>
      <c r="E2" s="34" t="s">
        <v>51</v>
      </c>
      <c r="F2" s="34" t="s">
        <v>52</v>
      </c>
      <c r="G2" s="34" t="s">
        <v>61</v>
      </c>
      <c r="H2" s="114"/>
      <c r="I2" s="114"/>
      <c r="J2" s="114"/>
      <c r="K2" s="114"/>
      <c r="L2" s="114"/>
      <c r="M2" s="114"/>
      <c r="N2" s="50"/>
    </row>
    <row r="3" spans="1:14" s="57" customFormat="1" ht="47.25" x14ac:dyDescent="0.25">
      <c r="A3" s="115"/>
      <c r="B3" s="115" t="s">
        <v>4</v>
      </c>
      <c r="C3" s="182" t="s">
        <v>522</v>
      </c>
      <c r="D3" s="182" t="s">
        <v>523</v>
      </c>
      <c r="E3" s="132" t="s">
        <v>334</v>
      </c>
      <c r="F3" s="132" t="s">
        <v>385</v>
      </c>
      <c r="G3" s="51" t="s">
        <v>397</v>
      </c>
      <c r="H3" s="114"/>
      <c r="I3" s="114"/>
      <c r="J3" s="114"/>
      <c r="K3" s="114"/>
      <c r="L3" s="114"/>
      <c r="M3" s="114"/>
      <c r="N3" s="114"/>
    </row>
    <row r="4" spans="1:14" x14ac:dyDescent="0.25">
      <c r="A4" s="116">
        <v>1</v>
      </c>
      <c r="B4" s="64" t="s">
        <v>74</v>
      </c>
      <c r="C4" s="65">
        <f>'1'!C10</f>
        <v>141569728</v>
      </c>
      <c r="D4" s="65">
        <f>'1'!D10</f>
        <v>159161678</v>
      </c>
      <c r="E4" s="67">
        <f>C4*1.1</f>
        <v>155726700.80000001</v>
      </c>
      <c r="F4" s="67">
        <f>E4*1.02</f>
        <v>158841234.81600001</v>
      </c>
      <c r="G4" s="67">
        <f>F4*1.02</f>
        <v>162018059.51232001</v>
      </c>
    </row>
    <row r="5" spans="1:14" x14ac:dyDescent="0.25">
      <c r="A5" s="116">
        <v>2</v>
      </c>
      <c r="B5" s="64" t="s">
        <v>80</v>
      </c>
      <c r="C5" s="67">
        <f>'1'!C15</f>
        <v>45953218</v>
      </c>
      <c r="D5" s="67">
        <f>'1'!D15</f>
        <v>33774231</v>
      </c>
      <c r="E5" s="67">
        <f>C5*1.1</f>
        <v>50548539.800000004</v>
      </c>
      <c r="F5" s="67">
        <f t="shared" ref="F5:G11" si="0">E5*1.02</f>
        <v>51559510.596000008</v>
      </c>
      <c r="G5" s="67">
        <f t="shared" si="0"/>
        <v>52590700.807920009</v>
      </c>
    </row>
    <row r="6" spans="1:14" ht="31.5" x14ac:dyDescent="0.25">
      <c r="A6" s="116">
        <v>3</v>
      </c>
      <c r="B6" s="64" t="s">
        <v>86</v>
      </c>
      <c r="C6" s="67">
        <f>'1'!C22</f>
        <v>40000000</v>
      </c>
      <c r="D6" s="67">
        <f>'1'!D22</f>
        <v>69999999</v>
      </c>
      <c r="E6" s="67"/>
      <c r="F6" s="67">
        <v>0</v>
      </c>
      <c r="G6" s="67">
        <f t="shared" si="0"/>
        <v>0</v>
      </c>
    </row>
    <row r="7" spans="1:14" x14ac:dyDescent="0.25">
      <c r="A7" s="116">
        <v>4</v>
      </c>
      <c r="B7" s="64" t="s">
        <v>98</v>
      </c>
      <c r="C7" s="67">
        <f>'1'!C36</f>
        <v>133375000</v>
      </c>
      <c r="D7" s="67">
        <f>'1'!D36</f>
        <v>134536344</v>
      </c>
      <c r="E7" s="67">
        <f>C7*1.1</f>
        <v>146712500</v>
      </c>
      <c r="F7" s="67">
        <f t="shared" si="0"/>
        <v>149646750</v>
      </c>
      <c r="G7" s="67">
        <f t="shared" si="0"/>
        <v>152639685</v>
      </c>
    </row>
    <row r="8" spans="1:14" x14ac:dyDescent="0.25">
      <c r="A8" s="116">
        <v>5</v>
      </c>
      <c r="B8" s="64" t="s">
        <v>106</v>
      </c>
      <c r="C8" s="67">
        <f>'1'!C52</f>
        <v>73531350</v>
      </c>
      <c r="D8" s="67">
        <f>'1'!D52</f>
        <v>84255530</v>
      </c>
      <c r="E8" s="67">
        <f>C8*1.1</f>
        <v>80884485</v>
      </c>
      <c r="F8" s="67">
        <f t="shared" si="0"/>
        <v>82502174.700000003</v>
      </c>
      <c r="G8" s="67">
        <f t="shared" si="0"/>
        <v>84152218.194000006</v>
      </c>
    </row>
    <row r="9" spans="1:14" x14ac:dyDescent="0.25">
      <c r="A9" s="116">
        <v>6</v>
      </c>
      <c r="B9" s="64" t="s">
        <v>112</v>
      </c>
      <c r="C9" s="67">
        <f>'1'!C58</f>
        <v>81496000</v>
      </c>
      <c r="D9" s="67">
        <f>'1'!D58</f>
        <v>57535750</v>
      </c>
      <c r="E9" s="67"/>
      <c r="F9" s="67">
        <f t="shared" si="0"/>
        <v>0</v>
      </c>
      <c r="G9" s="67">
        <f t="shared" si="0"/>
        <v>0</v>
      </c>
    </row>
    <row r="10" spans="1:14" x14ac:dyDescent="0.25">
      <c r="A10" s="116">
        <v>7</v>
      </c>
      <c r="B10" s="64" t="s">
        <v>115</v>
      </c>
      <c r="C10" s="67">
        <f>'1'!C64</f>
        <v>0</v>
      </c>
      <c r="D10" s="67">
        <f>'1'!D64</f>
        <v>159332</v>
      </c>
      <c r="E10" s="67">
        <v>0</v>
      </c>
      <c r="F10" s="67">
        <v>0</v>
      </c>
      <c r="G10" s="67">
        <v>0</v>
      </c>
    </row>
    <row r="11" spans="1:14" x14ac:dyDescent="0.25">
      <c r="A11" s="116">
        <v>8</v>
      </c>
      <c r="B11" s="64" t="s">
        <v>118</v>
      </c>
      <c r="C11" s="67">
        <f>'1'!C70</f>
        <v>0</v>
      </c>
      <c r="D11" s="67">
        <f>'1'!D70</f>
        <v>5000000</v>
      </c>
      <c r="E11" s="67">
        <f>C11*1.02</f>
        <v>0</v>
      </c>
      <c r="F11" s="67">
        <f t="shared" si="0"/>
        <v>0</v>
      </c>
      <c r="G11" s="67">
        <f t="shared" si="0"/>
        <v>0</v>
      </c>
    </row>
    <row r="12" spans="1:14" x14ac:dyDescent="0.25">
      <c r="A12" s="116">
        <v>12</v>
      </c>
      <c r="B12" s="64" t="s">
        <v>138</v>
      </c>
      <c r="C12" s="67">
        <f>'1'!C101</f>
        <v>197920392</v>
      </c>
      <c r="D12" s="67">
        <f>'1'!D101</f>
        <v>192227818</v>
      </c>
      <c r="E12" s="67"/>
      <c r="F12" s="67"/>
      <c r="G12" s="67"/>
    </row>
    <row r="13" spans="1:14" x14ac:dyDescent="0.25">
      <c r="A13" s="116">
        <v>13</v>
      </c>
      <c r="B13" s="68" t="s">
        <v>256</v>
      </c>
      <c r="C13" s="69">
        <f>SUM(C4:C12)</f>
        <v>713845688</v>
      </c>
      <c r="D13" s="69">
        <f>SUM(D4:D12)</f>
        <v>736650682</v>
      </c>
      <c r="E13" s="69">
        <f>SUM(E4:E12)</f>
        <v>433872225.60000002</v>
      </c>
      <c r="F13" s="69">
        <f>SUM(F4:F12)</f>
        <v>442549670.11200005</v>
      </c>
      <c r="G13" s="69">
        <f>SUM(G4:G12)</f>
        <v>451400663.51424003</v>
      </c>
    </row>
    <row r="14" spans="1:14" x14ac:dyDescent="0.25">
      <c r="A14" s="116">
        <v>14</v>
      </c>
      <c r="B14" s="64" t="s">
        <v>5</v>
      </c>
      <c r="C14" s="66">
        <f>'2'!C22</f>
        <v>63289243</v>
      </c>
      <c r="D14" s="66">
        <f>'2'!D22</f>
        <v>59776424</v>
      </c>
      <c r="E14" s="67">
        <f>C14*1.02</f>
        <v>64555027.859999999</v>
      </c>
      <c r="F14" s="67">
        <f t="shared" ref="F14:G17" si="1">E14*1.02</f>
        <v>65846128.417199999</v>
      </c>
      <c r="G14" s="67">
        <f t="shared" si="1"/>
        <v>67163050.985543996</v>
      </c>
    </row>
    <row r="15" spans="1:14" ht="31.5" x14ac:dyDescent="0.25">
      <c r="A15" s="116">
        <v>15</v>
      </c>
      <c r="B15" s="64" t="s">
        <v>158</v>
      </c>
      <c r="C15" s="66">
        <f>'2'!C23</f>
        <v>11184663</v>
      </c>
      <c r="D15" s="66">
        <f>'2'!D23</f>
        <v>8985720</v>
      </c>
      <c r="E15" s="67">
        <f>C15*1.02</f>
        <v>11408356.26</v>
      </c>
      <c r="F15" s="67">
        <f t="shared" si="1"/>
        <v>11636523.385199999</v>
      </c>
      <c r="G15" s="67">
        <f t="shared" si="1"/>
        <v>11869253.852903999</v>
      </c>
    </row>
    <row r="16" spans="1:14" x14ac:dyDescent="0.25">
      <c r="A16" s="116">
        <v>16</v>
      </c>
      <c r="B16" s="64" t="s">
        <v>183</v>
      </c>
      <c r="C16" s="66">
        <f>'2'!C48</f>
        <v>120647396</v>
      </c>
      <c r="D16" s="66">
        <f>'2'!D48</f>
        <v>102024841</v>
      </c>
      <c r="E16" s="67">
        <f>C16*1.02</f>
        <v>123060343.92</v>
      </c>
      <c r="F16" s="67">
        <f t="shared" si="1"/>
        <v>125521550.7984</v>
      </c>
      <c r="G16" s="67">
        <f t="shared" si="1"/>
        <v>128031981.81436799</v>
      </c>
    </row>
    <row r="17" spans="1:7" x14ac:dyDescent="0.25">
      <c r="A17" s="116">
        <v>17</v>
      </c>
      <c r="B17" s="64" t="s">
        <v>192</v>
      </c>
      <c r="C17" s="66">
        <f>'2'!C61</f>
        <v>3800000</v>
      </c>
      <c r="D17" s="66">
        <f>'2'!D61</f>
        <v>1700000</v>
      </c>
      <c r="E17" s="67">
        <f>C17*1.02</f>
        <v>3876000</v>
      </c>
      <c r="F17" s="67">
        <f t="shared" si="1"/>
        <v>3953520</v>
      </c>
      <c r="G17" s="67">
        <f t="shared" si="1"/>
        <v>4032590.4</v>
      </c>
    </row>
    <row r="18" spans="1:7" x14ac:dyDescent="0.25">
      <c r="A18" s="116">
        <v>18</v>
      </c>
      <c r="B18" s="9" t="s">
        <v>194</v>
      </c>
      <c r="C18" s="10">
        <f>'2'!C66</f>
        <v>0</v>
      </c>
      <c r="D18" s="10">
        <f>'2'!D66</f>
        <v>220611</v>
      </c>
      <c r="E18" s="67"/>
      <c r="F18" s="67"/>
      <c r="G18" s="67"/>
    </row>
    <row r="19" spans="1:7" x14ac:dyDescent="0.25">
      <c r="A19" s="116">
        <v>19</v>
      </c>
      <c r="B19" s="64" t="s">
        <v>205</v>
      </c>
      <c r="C19" s="66">
        <f>'2'!C78</f>
        <v>107442422</v>
      </c>
      <c r="D19" s="66">
        <f>'2'!D78</f>
        <v>159674033</v>
      </c>
      <c r="E19" s="67">
        <f>C19*1.02</f>
        <v>109591270.44</v>
      </c>
      <c r="F19" s="67">
        <f>E19*1.02</f>
        <v>111783095.8488</v>
      </c>
      <c r="G19" s="67">
        <f>F19*1.02</f>
        <v>114018757.76577601</v>
      </c>
    </row>
    <row r="20" spans="1:7" x14ac:dyDescent="0.25">
      <c r="A20" s="116">
        <v>20</v>
      </c>
      <c r="B20" s="64" t="s">
        <v>213</v>
      </c>
      <c r="C20" s="66">
        <f>'2'!C86</f>
        <v>112240000</v>
      </c>
      <c r="D20" s="66">
        <f>'2'!D86</f>
        <v>80497832</v>
      </c>
      <c r="E20" s="67">
        <f>E13-E14-E15-E16-E17-E19-E23-E21</f>
        <v>381227.12000000477</v>
      </c>
      <c r="F20" s="67">
        <f>F13-F14-F15-F16-F17-F19-F23-F21</f>
        <v>388851.66240000725</v>
      </c>
      <c r="G20" s="67">
        <f>G13-G14-G15-G16-G17-G19-G23-G21</f>
        <v>396628.69564801455</v>
      </c>
    </row>
    <row r="21" spans="1:7" x14ac:dyDescent="0.25">
      <c r="A21" s="116">
        <v>21</v>
      </c>
      <c r="B21" s="64" t="s">
        <v>57</v>
      </c>
      <c r="C21" s="66">
        <f>'2'!C91</f>
        <v>82000000</v>
      </c>
      <c r="D21" s="66">
        <f>'2'!D91</f>
        <v>109124042</v>
      </c>
      <c r="E21" s="67"/>
      <c r="F21" s="67"/>
      <c r="G21" s="67"/>
    </row>
    <row r="22" spans="1:7" x14ac:dyDescent="0.25">
      <c r="A22" s="116">
        <v>22</v>
      </c>
      <c r="B22" s="64" t="s">
        <v>226</v>
      </c>
      <c r="C22" s="66">
        <f>'2'!C102</f>
        <v>20000000</v>
      </c>
      <c r="D22" s="66">
        <f>'2'!D102+'2'!D100</f>
        <v>29128972</v>
      </c>
      <c r="E22" s="67"/>
      <c r="F22" s="67"/>
      <c r="G22" s="67"/>
    </row>
    <row r="23" spans="1:7" x14ac:dyDescent="0.25">
      <c r="A23" s="116">
        <v>23</v>
      </c>
      <c r="B23" s="64" t="s">
        <v>247</v>
      </c>
      <c r="C23" s="66">
        <f>'2'!C133</f>
        <v>193241964</v>
      </c>
      <c r="D23" s="66">
        <f>'2'!D133</f>
        <v>185518207</v>
      </c>
      <c r="E23" s="67">
        <v>121000000</v>
      </c>
      <c r="F23" s="67">
        <f>E23*1.02</f>
        <v>123420000</v>
      </c>
      <c r="G23" s="67">
        <f>F23*1.02</f>
        <v>125888400</v>
      </c>
    </row>
    <row r="24" spans="1:7" x14ac:dyDescent="0.25">
      <c r="A24" s="116">
        <v>24</v>
      </c>
      <c r="B24" s="70" t="s">
        <v>257</v>
      </c>
      <c r="C24" s="71">
        <f>SUM(C14:C23)</f>
        <v>713845688</v>
      </c>
      <c r="D24" s="71">
        <f>SUM(D14:D23)</f>
        <v>736650682</v>
      </c>
      <c r="E24" s="69">
        <f>SUM(E14:E23)</f>
        <v>433872225.60000002</v>
      </c>
      <c r="F24" s="69">
        <f>SUM(F14:F23)</f>
        <v>442549670.11199999</v>
      </c>
      <c r="G24" s="69">
        <f>SUM(G14:G23)</f>
        <v>451400663.51424003</v>
      </c>
    </row>
    <row r="27" spans="1:7" x14ac:dyDescent="0.25">
      <c r="E27" s="59"/>
      <c r="F27" s="59"/>
      <c r="G27" s="59"/>
    </row>
  </sheetData>
  <mergeCells count="1">
    <mergeCell ref="B1:F1"/>
  </mergeCells>
  <phoneticPr fontId="4" type="noConversion"/>
  <pageMargins left="0.75" right="0.75" top="1" bottom="1" header="0.5" footer="0.5"/>
  <pageSetup paperSize="9" scale="72" orientation="landscape" r:id="rId1"/>
  <headerFooter alignWithMargins="0">
    <oddHeader>&amp;R12.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view="pageLayout" zoomScaleNormal="100" workbookViewId="0">
      <selection activeCell="G13" sqref="G13"/>
    </sheetView>
  </sheetViews>
  <sheetFormatPr defaultColWidth="22.1640625" defaultRowHeight="15.75" x14ac:dyDescent="0.2"/>
  <cols>
    <col min="1" max="1" width="7.1640625" style="122" customWidth="1"/>
    <col min="2" max="2" width="46" style="123" bestFit="1" customWidth="1"/>
    <col min="3" max="4" width="17.5" style="123" customWidth="1"/>
    <col min="5" max="5" width="33.5" style="123" bestFit="1" customWidth="1"/>
    <col min="6" max="6" width="17.1640625" style="122" customWidth="1"/>
    <col min="7" max="7" width="16.83203125" style="123" customWidth="1"/>
    <col min="8" max="8" width="20.5" style="123" customWidth="1"/>
    <col min="9" max="16384" width="22.1640625" style="123"/>
  </cols>
  <sheetData>
    <row r="1" spans="1:8" ht="31.15" customHeight="1" x14ac:dyDescent="0.25">
      <c r="A1" s="32"/>
      <c r="B1" s="246" t="s">
        <v>382</v>
      </c>
      <c r="C1" s="247"/>
      <c r="D1" s="247"/>
      <c r="E1" s="247"/>
      <c r="F1" s="247"/>
      <c r="G1" s="247"/>
      <c r="H1" s="130"/>
    </row>
    <row r="2" spans="1:8" s="122" customFormat="1" x14ac:dyDescent="0.2">
      <c r="A2" s="121"/>
      <c r="B2" s="121" t="s">
        <v>50</v>
      </c>
      <c r="C2" s="121" t="s">
        <v>42</v>
      </c>
      <c r="D2" s="121" t="s">
        <v>43</v>
      </c>
      <c r="E2" s="121" t="s">
        <v>44</v>
      </c>
      <c r="F2" s="121" t="s">
        <v>51</v>
      </c>
      <c r="G2" s="121" t="s">
        <v>52</v>
      </c>
    </row>
    <row r="3" spans="1:8" ht="28.9" customHeight="1" x14ac:dyDescent="0.2">
      <c r="A3" s="121">
        <v>1</v>
      </c>
      <c r="B3" s="243" t="s">
        <v>370</v>
      </c>
      <c r="C3" s="243"/>
      <c r="D3" s="243"/>
      <c r="E3" s="243"/>
      <c r="F3" s="243"/>
    </row>
    <row r="4" spans="1:8" s="125" customFormat="1" ht="31.5" x14ac:dyDescent="0.2">
      <c r="A4" s="121">
        <v>2</v>
      </c>
      <c r="B4" s="124" t="s">
        <v>4</v>
      </c>
      <c r="C4" s="124" t="s">
        <v>518</v>
      </c>
      <c r="D4" s="124" t="s">
        <v>519</v>
      </c>
      <c r="E4" s="124" t="s">
        <v>4</v>
      </c>
      <c r="F4" s="124" t="s">
        <v>518</v>
      </c>
      <c r="G4" s="124" t="s">
        <v>519</v>
      </c>
    </row>
    <row r="5" spans="1:8" x14ac:dyDescent="0.2">
      <c r="A5" s="121">
        <v>3</v>
      </c>
      <c r="B5" s="126" t="s">
        <v>74</v>
      </c>
      <c r="C5" s="127">
        <v>141569728</v>
      </c>
      <c r="D5" s="127">
        <v>159161678</v>
      </c>
      <c r="E5" s="126" t="s">
        <v>5</v>
      </c>
      <c r="F5" s="127">
        <f>63289243+102352011</f>
        <v>165641254</v>
      </c>
      <c r="G5" s="127">
        <v>158753424</v>
      </c>
    </row>
    <row r="6" spans="1:8" ht="31.5" x14ac:dyDescent="0.2">
      <c r="A6" s="121">
        <v>4</v>
      </c>
      <c r="B6" s="126" t="s">
        <v>80</v>
      </c>
      <c r="C6" s="127">
        <f>45953218+800000</f>
        <v>46753218</v>
      </c>
      <c r="D6" s="127">
        <v>34574231</v>
      </c>
      <c r="E6" s="126" t="s">
        <v>371</v>
      </c>
      <c r="F6" s="127">
        <f>11184663+18592568</f>
        <v>29777231</v>
      </c>
      <c r="G6" s="127">
        <v>26528710</v>
      </c>
    </row>
    <row r="7" spans="1:8" x14ac:dyDescent="0.2">
      <c r="A7" s="121">
        <v>5</v>
      </c>
      <c r="B7" s="126"/>
      <c r="C7" s="127"/>
      <c r="D7" s="127"/>
      <c r="E7" s="126" t="s">
        <v>183</v>
      </c>
      <c r="F7" s="127">
        <f>120647396+10485000</f>
        <v>131132396</v>
      </c>
      <c r="G7" s="127">
        <v>111974344</v>
      </c>
    </row>
    <row r="8" spans="1:8" x14ac:dyDescent="0.2">
      <c r="A8" s="121">
        <v>6</v>
      </c>
      <c r="B8" s="126" t="s">
        <v>98</v>
      </c>
      <c r="C8" s="127">
        <v>133375000</v>
      </c>
      <c r="D8" s="127">
        <v>134536344</v>
      </c>
      <c r="E8" s="126" t="s">
        <v>252</v>
      </c>
      <c r="F8" s="127">
        <v>3800000</v>
      </c>
      <c r="G8" s="127">
        <v>1700000</v>
      </c>
    </row>
    <row r="9" spans="1:8" x14ac:dyDescent="0.2">
      <c r="A9" s="121">
        <v>7</v>
      </c>
      <c r="B9" s="126" t="s">
        <v>58</v>
      </c>
      <c r="C9" s="127">
        <f>73531350+285092+438</f>
        <v>73816880</v>
      </c>
      <c r="D9" s="127">
        <v>88141060</v>
      </c>
      <c r="E9" s="126" t="s">
        <v>205</v>
      </c>
      <c r="F9" s="127">
        <v>107442422</v>
      </c>
      <c r="G9" s="127">
        <v>159674033</v>
      </c>
    </row>
    <row r="10" spans="1:8" ht="31.5" x14ac:dyDescent="0.2">
      <c r="A10" s="121">
        <v>8</v>
      </c>
      <c r="B10" s="126" t="s">
        <v>115</v>
      </c>
      <c r="C10" s="127"/>
      <c r="D10" s="127">
        <v>159332</v>
      </c>
      <c r="E10" s="126" t="s">
        <v>527</v>
      </c>
      <c r="F10" s="127">
        <v>5792421</v>
      </c>
      <c r="G10" s="127">
        <v>6628750</v>
      </c>
    </row>
    <row r="11" spans="1:8" x14ac:dyDescent="0.2">
      <c r="A11" s="121">
        <v>9</v>
      </c>
      <c r="B11" s="126" t="s">
        <v>372</v>
      </c>
      <c r="C11" s="127">
        <f>37686759+10254506</f>
        <v>47941265</v>
      </c>
      <c r="D11" s="127">
        <f>37686759+10254506</f>
        <v>47941265</v>
      </c>
      <c r="E11" s="126" t="s">
        <v>324</v>
      </c>
      <c r="F11" s="127"/>
      <c r="G11" s="127">
        <v>220611</v>
      </c>
    </row>
    <row r="12" spans="1:8" x14ac:dyDescent="0.2">
      <c r="A12" s="121">
        <v>10</v>
      </c>
      <c r="B12" s="126" t="s">
        <v>355</v>
      </c>
      <c r="C12" s="128">
        <v>129633</v>
      </c>
      <c r="D12" s="128">
        <v>965962</v>
      </c>
      <c r="E12" s="126" t="s">
        <v>205</v>
      </c>
      <c r="F12" s="127"/>
      <c r="G12" s="127"/>
    </row>
    <row r="13" spans="1:8" x14ac:dyDescent="0.2">
      <c r="A13" s="121">
        <f>A12+1</f>
        <v>11</v>
      </c>
      <c r="B13" s="129" t="s">
        <v>373</v>
      </c>
      <c r="C13" s="127">
        <f>SUM(C5:C12)</f>
        <v>443585724</v>
      </c>
      <c r="D13" s="127">
        <f>SUM(D5:D12)</f>
        <v>465479872</v>
      </c>
      <c r="E13" s="129" t="s">
        <v>356</v>
      </c>
      <c r="F13" s="127">
        <f>SUM(F5:F12)</f>
        <v>443585724</v>
      </c>
      <c r="G13" s="127">
        <f>SUM(G5:G12)</f>
        <v>465479872</v>
      </c>
    </row>
    <row r="14" spans="1:8" x14ac:dyDescent="0.2">
      <c r="A14" s="121">
        <f>A13+1</f>
        <v>12</v>
      </c>
      <c r="B14" s="129"/>
      <c r="C14" s="127"/>
      <c r="D14" s="127"/>
      <c r="E14" s="129" t="s">
        <v>374</v>
      </c>
      <c r="F14" s="127">
        <f>C13-F13</f>
        <v>0</v>
      </c>
      <c r="G14" s="127">
        <f>D13-G13</f>
        <v>0</v>
      </c>
    </row>
    <row r="15" spans="1:8" ht="25.15" customHeight="1" x14ac:dyDescent="0.2">
      <c r="A15" s="121">
        <f t="shared" ref="A15:A29" si="0">A14+1</f>
        <v>13</v>
      </c>
      <c r="B15" s="240" t="s">
        <v>375</v>
      </c>
      <c r="C15" s="248"/>
      <c r="D15" s="248"/>
      <c r="E15" s="248"/>
      <c r="F15" s="248"/>
      <c r="G15" s="248"/>
    </row>
    <row r="16" spans="1:8" x14ac:dyDescent="0.2">
      <c r="A16" s="121">
        <f t="shared" si="0"/>
        <v>14</v>
      </c>
      <c r="B16" s="124" t="s">
        <v>4</v>
      </c>
      <c r="C16" s="124" t="s">
        <v>54</v>
      </c>
      <c r="D16" s="124"/>
      <c r="E16" s="124" t="s">
        <v>4</v>
      </c>
      <c r="F16" s="124" t="s">
        <v>54</v>
      </c>
      <c r="G16" s="124" t="s">
        <v>54</v>
      </c>
    </row>
    <row r="17" spans="1:8" x14ac:dyDescent="0.2">
      <c r="A17" s="121">
        <f t="shared" si="0"/>
        <v>15</v>
      </c>
      <c r="B17" s="126" t="s">
        <v>376</v>
      </c>
      <c r="C17" s="127">
        <v>0</v>
      </c>
      <c r="D17" s="127"/>
      <c r="E17" s="129" t="s">
        <v>253</v>
      </c>
      <c r="F17" s="127">
        <v>20000000</v>
      </c>
      <c r="G17" s="127">
        <v>27903292</v>
      </c>
    </row>
    <row r="18" spans="1:8" ht="31.5" x14ac:dyDescent="0.2">
      <c r="A18" s="121">
        <f t="shared" si="0"/>
        <v>16</v>
      </c>
      <c r="B18" s="126" t="s">
        <v>86</v>
      </c>
      <c r="C18" s="127">
        <v>40000000</v>
      </c>
      <c r="D18" s="127">
        <v>69999999</v>
      </c>
      <c r="E18" s="129" t="s">
        <v>56</v>
      </c>
      <c r="F18" s="127">
        <v>112240000</v>
      </c>
      <c r="G18" s="127">
        <v>80497832</v>
      </c>
      <c r="H18" s="122"/>
    </row>
    <row r="19" spans="1:8" x14ac:dyDescent="0.2">
      <c r="A19" s="121">
        <f t="shared" si="0"/>
        <v>17</v>
      </c>
      <c r="B19" s="126" t="s">
        <v>55</v>
      </c>
      <c r="C19" s="127">
        <v>155384903</v>
      </c>
      <c r="D19" s="127">
        <v>124895750</v>
      </c>
      <c r="E19" s="129" t="s">
        <v>57</v>
      </c>
      <c r="F19" s="127">
        <v>82000000</v>
      </c>
      <c r="G19" s="127">
        <v>109124042</v>
      </c>
      <c r="H19" s="122"/>
    </row>
    <row r="20" spans="1:8" x14ac:dyDescent="0.2">
      <c r="A20" s="121">
        <f t="shared" si="0"/>
        <v>18</v>
      </c>
      <c r="B20" s="126" t="s">
        <v>251</v>
      </c>
      <c r="C20" s="127"/>
      <c r="D20" s="127">
        <v>5000000</v>
      </c>
      <c r="E20" s="129" t="s">
        <v>226</v>
      </c>
      <c r="F20" s="127">
        <v>0</v>
      </c>
      <c r="G20" s="127">
        <v>1225680</v>
      </c>
      <c r="H20" s="122"/>
    </row>
    <row r="21" spans="1:8" x14ac:dyDescent="0.2">
      <c r="A21" s="121">
        <f t="shared" si="0"/>
        <v>19</v>
      </c>
      <c r="B21" s="126" t="s">
        <v>377</v>
      </c>
      <c r="C21" s="127">
        <v>86215097</v>
      </c>
      <c r="D21" s="127">
        <v>86215097</v>
      </c>
      <c r="E21" s="129" t="s">
        <v>247</v>
      </c>
      <c r="F21" s="127">
        <v>0</v>
      </c>
      <c r="G21" s="127"/>
    </row>
    <row r="22" spans="1:8" ht="31.5" x14ac:dyDescent="0.2">
      <c r="A22" s="121">
        <f t="shared" si="0"/>
        <v>20</v>
      </c>
      <c r="B22" s="126" t="s">
        <v>378</v>
      </c>
      <c r="C22" s="127"/>
      <c r="D22" s="127"/>
      <c r="E22" s="129" t="s">
        <v>396</v>
      </c>
      <c r="F22" s="127">
        <v>67360000</v>
      </c>
      <c r="G22" s="127">
        <v>67360000</v>
      </c>
    </row>
    <row r="23" spans="1:8" x14ac:dyDescent="0.2">
      <c r="A23" s="121">
        <f t="shared" si="0"/>
        <v>21</v>
      </c>
      <c r="B23" s="126" t="s">
        <v>55</v>
      </c>
      <c r="C23" s="127">
        <f>SUM(C17:C22)</f>
        <v>281600000</v>
      </c>
      <c r="D23" s="127">
        <f>SUM(D17:D22)</f>
        <v>286110846</v>
      </c>
      <c r="E23" s="129" t="s">
        <v>357</v>
      </c>
      <c r="F23" s="127">
        <f>SUM(F17:F22)</f>
        <v>281600000</v>
      </c>
      <c r="G23" s="127">
        <f>SUM(G17:G22)</f>
        <v>286110846</v>
      </c>
    </row>
    <row r="24" spans="1:8" x14ac:dyDescent="0.2">
      <c r="A24" s="121">
        <f t="shared" si="0"/>
        <v>22</v>
      </c>
      <c r="B24" s="244"/>
      <c r="C24" s="245"/>
      <c r="D24" s="183"/>
      <c r="E24" s="129" t="s">
        <v>374</v>
      </c>
      <c r="F24" s="127">
        <f>C23-F23</f>
        <v>0</v>
      </c>
      <c r="G24" s="127">
        <f>D23-G23</f>
        <v>0</v>
      </c>
    </row>
    <row r="25" spans="1:8" ht="24.6" customHeight="1" x14ac:dyDescent="0.2">
      <c r="A25" s="121">
        <f t="shared" si="0"/>
        <v>23</v>
      </c>
      <c r="B25" s="240" t="s">
        <v>379</v>
      </c>
      <c r="C25" s="241"/>
      <c r="D25" s="241"/>
      <c r="E25" s="241"/>
      <c r="F25" s="242"/>
    </row>
    <row r="26" spans="1:8" x14ac:dyDescent="0.2">
      <c r="A26" s="121">
        <f t="shared" si="0"/>
        <v>24</v>
      </c>
      <c r="B26" s="124" t="s">
        <v>4</v>
      </c>
      <c r="C26" s="124" t="s">
        <v>54</v>
      </c>
      <c r="D26" s="124"/>
      <c r="E26" s="124" t="s">
        <v>4</v>
      </c>
      <c r="F26" s="124" t="s">
        <v>54</v>
      </c>
      <c r="G26" s="124" t="s">
        <v>54</v>
      </c>
    </row>
    <row r="27" spans="1:8" x14ac:dyDescent="0.2">
      <c r="A27" s="121">
        <f t="shared" si="0"/>
        <v>25</v>
      </c>
      <c r="B27" s="129" t="s">
        <v>58</v>
      </c>
      <c r="C27" s="127">
        <f>C13</f>
        <v>443585724</v>
      </c>
      <c r="D27" s="127">
        <f>D13</f>
        <v>465479872</v>
      </c>
      <c r="E27" s="129" t="s">
        <v>356</v>
      </c>
      <c r="F27" s="127">
        <f>F13</f>
        <v>443585724</v>
      </c>
      <c r="G27" s="127">
        <f>G13</f>
        <v>465479872</v>
      </c>
    </row>
    <row r="28" spans="1:8" x14ac:dyDescent="0.2">
      <c r="A28" s="121">
        <f t="shared" si="0"/>
        <v>26</v>
      </c>
      <c r="B28" s="129" t="s">
        <v>55</v>
      </c>
      <c r="C28" s="127">
        <f>C23</f>
        <v>281600000</v>
      </c>
      <c r="D28" s="127">
        <f>D23</f>
        <v>286110846</v>
      </c>
      <c r="E28" s="129" t="s">
        <v>357</v>
      </c>
      <c r="F28" s="127">
        <f>F23</f>
        <v>281600000</v>
      </c>
      <c r="G28" s="127">
        <f>G23</f>
        <v>286110846</v>
      </c>
    </row>
    <row r="29" spans="1:8" x14ac:dyDescent="0.2">
      <c r="A29" s="121">
        <f t="shared" si="0"/>
        <v>27</v>
      </c>
      <c r="B29" s="129" t="s">
        <v>380</v>
      </c>
      <c r="C29" s="127">
        <f>SUM(C27:C28)</f>
        <v>725185724</v>
      </c>
      <c r="D29" s="127">
        <f>SUM(D27:D28)</f>
        <v>751590718</v>
      </c>
      <c r="E29" s="129" t="s">
        <v>381</v>
      </c>
      <c r="F29" s="127">
        <f>SUM(F27:F28)</f>
        <v>725185724</v>
      </c>
      <c r="G29" s="127">
        <f>SUM(G27:G28)</f>
        <v>751590718</v>
      </c>
    </row>
  </sheetData>
  <mergeCells count="5">
    <mergeCell ref="B25:F25"/>
    <mergeCell ref="B3:F3"/>
    <mergeCell ref="B24:C24"/>
    <mergeCell ref="B1:G1"/>
    <mergeCell ref="B15:G15"/>
  </mergeCells>
  <printOptions horizontalCentered="1"/>
  <pageMargins left="0.74803149606299213" right="0.74803149606299213" top="1.2598425196850394" bottom="0.47244094488188981" header="0.78740157480314965" footer="0.35433070866141736"/>
  <pageSetup paperSize="9" scale="84" orientation="landscape" r:id="rId1"/>
  <headerFooter alignWithMargins="0">
    <oddHeader>&amp;R13.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U55"/>
  <sheetViews>
    <sheetView view="pageLayout" zoomScaleNormal="100" workbookViewId="0">
      <selection activeCell="C3" sqref="C3"/>
    </sheetView>
  </sheetViews>
  <sheetFormatPr defaultRowHeight="15.75" x14ac:dyDescent="0.2"/>
  <cols>
    <col min="1" max="1" width="8.83203125" style="150" customWidth="1"/>
    <col min="2" max="2" width="9.5" style="150" customWidth="1"/>
    <col min="3" max="3" width="86.6640625" style="150" customWidth="1"/>
    <col min="4" max="4" width="18.83203125" style="135" customWidth="1"/>
    <col min="5" max="247" width="8.83203125" style="150" customWidth="1"/>
    <col min="248" max="249" width="12.1640625" style="150" bestFit="1" customWidth="1"/>
    <col min="250" max="251" width="8.83203125" style="150" customWidth="1"/>
    <col min="252" max="255" width="8.83203125" style="136" customWidth="1"/>
  </cols>
  <sheetData>
    <row r="1" spans="1:251" ht="30" customHeight="1" x14ac:dyDescent="0.2">
      <c r="A1" s="253" t="s">
        <v>398</v>
      </c>
      <c r="B1" s="253"/>
      <c r="C1" s="253"/>
      <c r="D1" s="254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  <c r="IH1" s="135"/>
      <c r="II1" s="135"/>
      <c r="IJ1" s="135"/>
      <c r="IK1" s="135"/>
      <c r="IL1" s="135"/>
      <c r="IM1" s="135"/>
      <c r="IN1" s="135"/>
      <c r="IO1" s="135"/>
      <c r="IP1" s="135"/>
      <c r="IQ1" s="135"/>
    </row>
    <row r="2" spans="1:251" ht="47.25" x14ac:dyDescent="0.2">
      <c r="A2" s="137" t="s">
        <v>399</v>
      </c>
      <c r="B2" s="138" t="s">
        <v>400</v>
      </c>
      <c r="C2" s="139" t="s">
        <v>401</v>
      </c>
      <c r="D2" s="140" t="s">
        <v>402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</row>
    <row r="3" spans="1:251" ht="31.5" x14ac:dyDescent="0.2">
      <c r="A3" s="137" t="s">
        <v>403</v>
      </c>
      <c r="B3" s="141" t="s">
        <v>404</v>
      </c>
      <c r="C3" s="142" t="s">
        <v>405</v>
      </c>
      <c r="D3" s="146">
        <v>800000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</row>
    <row r="4" spans="1:251" ht="31.5" x14ac:dyDescent="0.2">
      <c r="A4" s="143" t="s">
        <v>406</v>
      </c>
      <c r="B4" s="144" t="s">
        <v>407</v>
      </c>
      <c r="C4" s="142" t="s">
        <v>408</v>
      </c>
      <c r="D4" s="146">
        <v>438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</row>
    <row r="5" spans="1:251" x14ac:dyDescent="0.2">
      <c r="A5" s="143" t="s">
        <v>409</v>
      </c>
      <c r="B5" s="141" t="s">
        <v>410</v>
      </c>
      <c r="C5" s="142" t="s">
        <v>411</v>
      </c>
      <c r="D5" s="146">
        <v>285092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L5" s="135"/>
      <c r="IM5" s="135"/>
      <c r="IN5" s="135"/>
      <c r="IO5" s="135"/>
      <c r="IP5" s="135"/>
      <c r="IQ5" s="135"/>
    </row>
    <row r="6" spans="1:251" ht="28.15" customHeight="1" x14ac:dyDescent="0.2">
      <c r="A6" s="143" t="s">
        <v>412</v>
      </c>
      <c r="B6" s="144" t="s">
        <v>413</v>
      </c>
      <c r="C6" s="142" t="s">
        <v>414</v>
      </c>
      <c r="D6" s="146">
        <v>10254506</v>
      </c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5"/>
      <c r="IK6" s="135"/>
      <c r="IL6" s="135"/>
      <c r="IM6" s="135"/>
      <c r="IN6" s="135"/>
      <c r="IO6" s="135"/>
      <c r="IP6" s="135"/>
      <c r="IQ6" s="135"/>
    </row>
    <row r="7" spans="1:251" ht="24" customHeight="1" x14ac:dyDescent="0.2">
      <c r="A7" s="255" t="s">
        <v>415</v>
      </c>
      <c r="B7" s="256"/>
      <c r="C7" s="257"/>
      <c r="D7" s="148">
        <v>11340036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</row>
    <row r="8" spans="1:251" ht="24" customHeight="1" x14ac:dyDescent="0.2">
      <c r="A8" s="143" t="s">
        <v>416</v>
      </c>
      <c r="B8" s="141" t="s">
        <v>417</v>
      </c>
      <c r="C8" s="145" t="s">
        <v>140</v>
      </c>
      <c r="D8" s="149">
        <v>84330900</v>
      </c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</row>
    <row r="9" spans="1:251" ht="24" customHeight="1" x14ac:dyDescent="0.2">
      <c r="A9" s="143" t="s">
        <v>418</v>
      </c>
      <c r="B9" s="141" t="s">
        <v>419</v>
      </c>
      <c r="C9" s="145" t="s">
        <v>420</v>
      </c>
      <c r="D9" s="149">
        <v>0</v>
      </c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</row>
    <row r="10" spans="1:251" ht="24" customHeight="1" x14ac:dyDescent="0.2">
      <c r="A10" s="143" t="s">
        <v>418</v>
      </c>
      <c r="B10" s="144" t="s">
        <v>421</v>
      </c>
      <c r="C10" s="145" t="s">
        <v>142</v>
      </c>
      <c r="D10" s="149">
        <v>8075200</v>
      </c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</row>
    <row r="11" spans="1:251" ht="24" customHeight="1" x14ac:dyDescent="0.2">
      <c r="A11" s="143" t="s">
        <v>422</v>
      </c>
      <c r="B11" s="141" t="s">
        <v>423</v>
      </c>
      <c r="C11" s="142" t="s">
        <v>424</v>
      </c>
      <c r="D11" s="149">
        <v>600000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35"/>
      <c r="IJ11" s="135"/>
      <c r="IK11" s="135"/>
      <c r="IL11" s="135"/>
      <c r="IM11" s="135"/>
      <c r="IN11" s="135"/>
      <c r="IO11" s="135"/>
      <c r="IP11" s="135"/>
      <c r="IQ11" s="135"/>
    </row>
    <row r="12" spans="1:251" ht="24" customHeight="1" x14ac:dyDescent="0.2">
      <c r="A12" s="143" t="s">
        <v>425</v>
      </c>
      <c r="B12" s="144" t="s">
        <v>426</v>
      </c>
      <c r="C12" s="145" t="s">
        <v>427</v>
      </c>
      <c r="D12" s="149">
        <v>1144800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  <c r="IP12" s="135"/>
      <c r="IQ12" s="135"/>
    </row>
    <row r="13" spans="1:251" ht="24" customHeight="1" x14ac:dyDescent="0.2">
      <c r="A13" s="143" t="s">
        <v>428</v>
      </c>
      <c r="B13" s="144" t="s">
        <v>429</v>
      </c>
      <c r="C13" s="145" t="s">
        <v>493</v>
      </c>
      <c r="D13" s="149">
        <v>3023731.597759306</v>
      </c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  <c r="IQ13" s="135"/>
    </row>
    <row r="14" spans="1:251" ht="24" customHeight="1" x14ac:dyDescent="0.2">
      <c r="A14" s="143" t="s">
        <v>430</v>
      </c>
      <c r="B14" s="144" t="s">
        <v>431</v>
      </c>
      <c r="C14" s="145" t="s">
        <v>492</v>
      </c>
      <c r="D14" s="149">
        <v>150379</v>
      </c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</row>
    <row r="15" spans="1:251" ht="24" customHeight="1" x14ac:dyDescent="0.2">
      <c r="A15" s="143" t="s">
        <v>432</v>
      </c>
      <c r="B15" s="144" t="s">
        <v>433</v>
      </c>
      <c r="C15" s="145" t="s">
        <v>434</v>
      </c>
      <c r="D15" s="149">
        <v>1580000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  <c r="IB15" s="135"/>
      <c r="IC15" s="135"/>
      <c r="ID15" s="135"/>
      <c r="IE15" s="135"/>
      <c r="IF15" s="135"/>
      <c r="IG15" s="135"/>
      <c r="IH15" s="135"/>
      <c r="II15" s="135"/>
      <c r="IJ15" s="135"/>
      <c r="IK15" s="135"/>
      <c r="IL15" s="135"/>
      <c r="IM15" s="135"/>
      <c r="IN15" s="135"/>
      <c r="IO15" s="135"/>
      <c r="IP15" s="135"/>
      <c r="IQ15" s="135"/>
    </row>
    <row r="16" spans="1:251" ht="31.5" x14ac:dyDescent="0.2">
      <c r="A16" s="143" t="s">
        <v>435</v>
      </c>
      <c r="B16" s="144" t="s">
        <v>436</v>
      </c>
      <c r="C16" s="145" t="s">
        <v>494</v>
      </c>
      <c r="D16" s="149">
        <v>251000</v>
      </c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5"/>
      <c r="IC16" s="135"/>
      <c r="ID16" s="135"/>
      <c r="IE16" s="135"/>
      <c r="IF16" s="135"/>
      <c r="IG16" s="135"/>
      <c r="IH16" s="135"/>
      <c r="II16" s="135"/>
      <c r="IJ16" s="135"/>
      <c r="IK16" s="135"/>
      <c r="IL16" s="135"/>
      <c r="IM16" s="135"/>
      <c r="IN16" s="135"/>
      <c r="IO16" s="135"/>
      <c r="IP16" s="135"/>
      <c r="IQ16" s="135"/>
    </row>
    <row r="17" spans="1:251" ht="31.5" x14ac:dyDescent="0.2">
      <c r="A17" s="143" t="s">
        <v>437</v>
      </c>
      <c r="B17" s="144" t="s">
        <v>438</v>
      </c>
      <c r="C17" s="145" t="s">
        <v>439</v>
      </c>
      <c r="D17" s="149">
        <v>320000</v>
      </c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5"/>
      <c r="HQ17" s="135"/>
      <c r="HR17" s="135"/>
      <c r="HS17" s="135"/>
      <c r="HT17" s="135"/>
      <c r="HU17" s="135"/>
      <c r="HV17" s="135"/>
      <c r="HW17" s="135"/>
      <c r="HX17" s="135"/>
      <c r="HY17" s="135"/>
      <c r="HZ17" s="135"/>
      <c r="IA17" s="135"/>
      <c r="IB17" s="135"/>
      <c r="IC17" s="135"/>
      <c r="ID17" s="135"/>
      <c r="IE17" s="135"/>
      <c r="IF17" s="135"/>
      <c r="IG17" s="135"/>
      <c r="IH17" s="135"/>
      <c r="II17" s="135"/>
      <c r="IJ17" s="135"/>
      <c r="IK17" s="135"/>
      <c r="IL17" s="135"/>
      <c r="IM17" s="135"/>
      <c r="IN17" s="135"/>
      <c r="IO17" s="135"/>
      <c r="IP17" s="135"/>
      <c r="IQ17" s="135"/>
    </row>
    <row r="18" spans="1:251" ht="47.25" x14ac:dyDescent="0.2">
      <c r="A18" s="143" t="s">
        <v>440</v>
      </c>
      <c r="B18" s="144" t="s">
        <v>441</v>
      </c>
      <c r="C18" s="145" t="s">
        <v>495</v>
      </c>
      <c r="D18" s="149">
        <v>2876000</v>
      </c>
    </row>
    <row r="19" spans="1:251" x14ac:dyDescent="0.2">
      <c r="A19" s="143" t="s">
        <v>442</v>
      </c>
      <c r="B19" s="144" t="s">
        <v>443</v>
      </c>
      <c r="C19" s="151" t="s">
        <v>444</v>
      </c>
      <c r="D19" s="149">
        <v>0</v>
      </c>
    </row>
    <row r="20" spans="1:251" x14ac:dyDescent="0.2">
      <c r="A20" s="256" t="s">
        <v>445</v>
      </c>
      <c r="B20" s="256"/>
      <c r="C20" s="257"/>
      <c r="D20" s="147">
        <v>102352010.59775931</v>
      </c>
    </row>
    <row r="21" spans="1:251" x14ac:dyDescent="0.2">
      <c r="A21" s="143" t="s">
        <v>446</v>
      </c>
      <c r="B21" s="144" t="s">
        <v>447</v>
      </c>
      <c r="C21" s="145" t="s">
        <v>448</v>
      </c>
      <c r="D21" s="149">
        <v>17592801.854607876</v>
      </c>
    </row>
    <row r="22" spans="1:251" x14ac:dyDescent="0.2">
      <c r="A22" s="143" t="s">
        <v>446</v>
      </c>
      <c r="B22" s="144" t="s">
        <v>447</v>
      </c>
      <c r="C22" s="145" t="s">
        <v>449</v>
      </c>
      <c r="D22" s="149">
        <v>0</v>
      </c>
    </row>
    <row r="23" spans="1:251" x14ac:dyDescent="0.2">
      <c r="A23" s="143" t="s">
        <v>446</v>
      </c>
      <c r="B23" s="144" t="s">
        <v>447</v>
      </c>
      <c r="C23" s="145" t="s">
        <v>450</v>
      </c>
      <c r="D23" s="149">
        <v>438000</v>
      </c>
    </row>
    <row r="24" spans="1:251" x14ac:dyDescent="0.2">
      <c r="A24" s="143" t="s">
        <v>446</v>
      </c>
      <c r="B24" s="144" t="s">
        <v>447</v>
      </c>
      <c r="C24" s="145" t="s">
        <v>451</v>
      </c>
      <c r="D24" s="149">
        <v>561766.58966389589</v>
      </c>
    </row>
    <row r="25" spans="1:251" x14ac:dyDescent="0.2">
      <c r="A25" s="256" t="s">
        <v>452</v>
      </c>
      <c r="B25" s="256"/>
      <c r="C25" s="257"/>
      <c r="D25" s="147">
        <v>18592568.444271773</v>
      </c>
    </row>
    <row r="26" spans="1:251" ht="31.5" x14ac:dyDescent="0.2">
      <c r="A26" s="143" t="s">
        <v>453</v>
      </c>
      <c r="B26" s="144" t="s">
        <v>454</v>
      </c>
      <c r="C26" s="145" t="s">
        <v>455</v>
      </c>
      <c r="D26" s="149">
        <v>3450000</v>
      </c>
    </row>
    <row r="27" spans="1:251" ht="47.25" x14ac:dyDescent="0.2">
      <c r="A27" s="143" t="s">
        <v>456</v>
      </c>
      <c r="B27" s="152" t="s">
        <v>457</v>
      </c>
      <c r="C27" s="153" t="s">
        <v>458</v>
      </c>
      <c r="D27" s="149">
        <v>1270000</v>
      </c>
    </row>
    <row r="28" spans="1:251" ht="31.5" x14ac:dyDescent="0.2">
      <c r="A28" s="143" t="s">
        <v>459</v>
      </c>
      <c r="B28" s="152" t="s">
        <v>460</v>
      </c>
      <c r="C28" s="153" t="s">
        <v>496</v>
      </c>
      <c r="D28" s="149">
        <v>1300000</v>
      </c>
    </row>
    <row r="29" spans="1:251" x14ac:dyDescent="0.2">
      <c r="A29" s="143"/>
      <c r="B29" s="152"/>
      <c r="C29" s="153" t="s">
        <v>461</v>
      </c>
      <c r="D29" s="149">
        <v>1433070.8661417323</v>
      </c>
    </row>
    <row r="30" spans="1:251" x14ac:dyDescent="0.2">
      <c r="A30" s="143"/>
      <c r="B30" s="152"/>
      <c r="C30" s="153" t="s">
        <v>462</v>
      </c>
      <c r="D30" s="149">
        <v>386929.13385826774</v>
      </c>
    </row>
    <row r="31" spans="1:251" x14ac:dyDescent="0.2">
      <c r="A31" s="143" t="s">
        <v>463</v>
      </c>
      <c r="B31" s="141" t="s">
        <v>464</v>
      </c>
      <c r="C31" s="142" t="s">
        <v>465</v>
      </c>
      <c r="D31" s="149">
        <v>370000</v>
      </c>
    </row>
    <row r="32" spans="1:251" x14ac:dyDescent="0.2">
      <c r="A32" s="143"/>
      <c r="B32" s="141"/>
      <c r="C32" s="142" t="s">
        <v>497</v>
      </c>
      <c r="D32" s="149">
        <v>1375000</v>
      </c>
    </row>
    <row r="33" spans="1:4" x14ac:dyDescent="0.2">
      <c r="A33" s="143"/>
      <c r="B33" s="141"/>
      <c r="C33" s="142" t="s">
        <v>466</v>
      </c>
      <c r="D33" s="149">
        <v>300000</v>
      </c>
    </row>
    <row r="34" spans="1:4" x14ac:dyDescent="0.2">
      <c r="A34" s="143" t="s">
        <v>467</v>
      </c>
      <c r="B34" s="144" t="s">
        <v>468</v>
      </c>
      <c r="C34" s="145" t="s">
        <v>469</v>
      </c>
      <c r="D34" s="149">
        <v>600000</v>
      </c>
    </row>
    <row r="35" spans="1:4" x14ac:dyDescent="0.2">
      <c r="A35" s="143" t="s">
        <v>467</v>
      </c>
      <c r="B35" s="144" t="s">
        <v>470</v>
      </c>
      <c r="C35" s="145" t="s">
        <v>471</v>
      </c>
      <c r="D35" s="149">
        <v>0</v>
      </c>
    </row>
    <row r="36" spans="1:4" x14ac:dyDescent="0.2">
      <c r="A36" s="258" t="s">
        <v>472</v>
      </c>
      <c r="B36" s="258"/>
      <c r="C36" s="259"/>
      <c r="D36" s="147">
        <v>10485000</v>
      </c>
    </row>
    <row r="37" spans="1:4" x14ac:dyDescent="0.2">
      <c r="A37" s="255" t="s">
        <v>473</v>
      </c>
      <c r="B37" s="256"/>
      <c r="C37" s="257"/>
      <c r="D37" s="154">
        <v>131429579.04203108</v>
      </c>
    </row>
    <row r="38" spans="1:4" x14ac:dyDescent="0.2">
      <c r="A38" s="249" t="s">
        <v>474</v>
      </c>
      <c r="B38" s="250"/>
      <c r="C38" s="250"/>
      <c r="D38" s="250"/>
    </row>
    <row r="39" spans="1:4" ht="47.25" x14ac:dyDescent="0.2">
      <c r="A39" s="155"/>
      <c r="B39" s="156" t="s">
        <v>400</v>
      </c>
      <c r="C39" s="156" t="s">
        <v>401</v>
      </c>
      <c r="D39" s="140" t="s">
        <v>402</v>
      </c>
    </row>
    <row r="40" spans="1:4" x14ac:dyDescent="0.2">
      <c r="A40" s="155" t="s">
        <v>475</v>
      </c>
      <c r="B40" s="157" t="s">
        <v>476</v>
      </c>
      <c r="C40" s="157" t="s">
        <v>477</v>
      </c>
      <c r="D40" s="157">
        <v>0</v>
      </c>
    </row>
    <row r="41" spans="1:4" x14ac:dyDescent="0.2">
      <c r="A41" s="155"/>
      <c r="B41" s="157"/>
      <c r="C41" s="157" t="s">
        <v>478</v>
      </c>
      <c r="D41" s="146">
        <v>50425800</v>
      </c>
    </row>
    <row r="42" spans="1:4" x14ac:dyDescent="0.2">
      <c r="A42" s="155"/>
      <c r="B42" s="157"/>
      <c r="C42" s="157" t="s">
        <v>479</v>
      </c>
      <c r="D42" s="157">
        <v>0</v>
      </c>
    </row>
    <row r="43" spans="1:4" x14ac:dyDescent="0.2">
      <c r="A43" s="155"/>
      <c r="B43" s="157"/>
      <c r="C43" s="157" t="s">
        <v>480</v>
      </c>
      <c r="D43" s="146">
        <v>69663743.04203108</v>
      </c>
    </row>
    <row r="44" spans="1:4" x14ac:dyDescent="0.2">
      <c r="A44" s="251" t="s">
        <v>415</v>
      </c>
      <c r="B44" s="251"/>
      <c r="C44" s="251"/>
      <c r="D44" s="158">
        <v>120089543.04203108</v>
      </c>
    </row>
    <row r="45" spans="1:4" ht="33.6" customHeight="1" x14ac:dyDescent="0.2">
      <c r="A45" s="155"/>
      <c r="B45" s="252" t="s">
        <v>481</v>
      </c>
      <c r="C45" s="252"/>
      <c r="D45" s="252"/>
    </row>
    <row r="46" spans="1:4" x14ac:dyDescent="0.2">
      <c r="A46" s="155"/>
      <c r="B46" s="159" t="s">
        <v>482</v>
      </c>
      <c r="C46" s="157" t="s">
        <v>483</v>
      </c>
      <c r="D46" s="146">
        <v>10254506</v>
      </c>
    </row>
    <row r="47" spans="1:4" x14ac:dyDescent="0.2">
      <c r="A47" s="155"/>
      <c r="B47" s="159" t="s">
        <v>482</v>
      </c>
      <c r="C47" s="157" t="s">
        <v>484</v>
      </c>
      <c r="D47" s="146">
        <v>1085530</v>
      </c>
    </row>
    <row r="48" spans="1:4" x14ac:dyDescent="0.2">
      <c r="A48" s="155"/>
      <c r="B48" s="159" t="s">
        <v>485</v>
      </c>
      <c r="C48" s="160" t="s">
        <v>486</v>
      </c>
      <c r="D48" s="146">
        <v>50425800</v>
      </c>
    </row>
    <row r="49" spans="1:4" x14ac:dyDescent="0.2">
      <c r="A49" s="155"/>
      <c r="B49" s="159" t="s">
        <v>485</v>
      </c>
      <c r="C49" s="157" t="s">
        <v>487</v>
      </c>
      <c r="D49" s="146">
        <v>0</v>
      </c>
    </row>
    <row r="50" spans="1:4" x14ac:dyDescent="0.2">
      <c r="A50" s="155"/>
      <c r="B50" s="159" t="s">
        <v>485</v>
      </c>
      <c r="C50" s="160" t="s">
        <v>488</v>
      </c>
      <c r="D50" s="146">
        <v>69663743.04203108</v>
      </c>
    </row>
    <row r="51" spans="1:4" x14ac:dyDescent="0.2">
      <c r="A51" s="251" t="s">
        <v>481</v>
      </c>
      <c r="B51" s="251"/>
      <c r="C51" s="251"/>
      <c r="D51" s="161">
        <v>131429579.04203108</v>
      </c>
    </row>
    <row r="52" spans="1:4" ht="30.6" customHeight="1" x14ac:dyDescent="0.2">
      <c r="A52" s="155"/>
      <c r="B52" s="251" t="s">
        <v>489</v>
      </c>
      <c r="C52" s="251"/>
      <c r="D52" s="251"/>
    </row>
    <row r="53" spans="1:4" ht="31.5" x14ac:dyDescent="0.2">
      <c r="A53" s="155"/>
      <c r="B53" s="159" t="s">
        <v>482</v>
      </c>
      <c r="C53" s="157" t="s">
        <v>490</v>
      </c>
      <c r="D53" s="146">
        <v>131429579.04203108</v>
      </c>
    </row>
    <row r="54" spans="1:4" x14ac:dyDescent="0.2">
      <c r="A54" s="162"/>
      <c r="B54" s="163" t="s">
        <v>485</v>
      </c>
      <c r="C54" s="164" t="s">
        <v>491</v>
      </c>
      <c r="D54" s="146">
        <v>0</v>
      </c>
    </row>
    <row r="55" spans="1:4" x14ac:dyDescent="0.2">
      <c r="A55" s="251" t="s">
        <v>489</v>
      </c>
      <c r="B55" s="251"/>
      <c r="C55" s="251"/>
      <c r="D55" s="161">
        <v>131429579.04203108</v>
      </c>
    </row>
  </sheetData>
  <mergeCells count="12">
    <mergeCell ref="A55:C55"/>
    <mergeCell ref="A1:D1"/>
    <mergeCell ref="A7:C7"/>
    <mergeCell ref="A20:C20"/>
    <mergeCell ref="A25:C25"/>
    <mergeCell ref="A36:C36"/>
    <mergeCell ref="A37:C37"/>
    <mergeCell ref="A38:D38"/>
    <mergeCell ref="A44:C44"/>
    <mergeCell ref="B45:D45"/>
    <mergeCell ref="A51:C51"/>
    <mergeCell ref="B52:D52"/>
  </mergeCells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headerFooter>
    <oddHeader>&amp;R14.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4"/>
  <sheetViews>
    <sheetView view="pageLayout" topLeftCell="B49" zoomScaleNormal="99" zoomScaleSheetLayoutView="40" workbookViewId="0">
      <selection activeCell="H61" sqref="H1:L65536"/>
    </sheetView>
  </sheetViews>
  <sheetFormatPr defaultRowHeight="15.75" x14ac:dyDescent="0.25"/>
  <cols>
    <col min="1" max="1" width="4.6640625" style="4" bestFit="1" customWidth="1"/>
    <col min="2" max="2" width="58.83203125" style="4" customWidth="1"/>
    <col min="3" max="7" width="15.1640625" style="19" customWidth="1"/>
    <col min="8" max="16384" width="9.33203125" style="4"/>
  </cols>
  <sheetData>
    <row r="1" spans="1:7" x14ac:dyDescent="0.25">
      <c r="A1" s="1"/>
      <c r="B1" s="186" t="s">
        <v>3</v>
      </c>
      <c r="C1" s="187"/>
      <c r="D1" s="187"/>
      <c r="E1" s="187"/>
      <c r="F1" s="188"/>
      <c r="G1" s="3" t="s">
        <v>296</v>
      </c>
    </row>
    <row r="2" spans="1:7" ht="78.75" x14ac:dyDescent="0.25">
      <c r="A2" s="2"/>
      <c r="B2" s="20" t="s">
        <v>351</v>
      </c>
      <c r="C2" s="21" t="s">
        <v>395</v>
      </c>
      <c r="D2" s="21" t="s">
        <v>520</v>
      </c>
      <c r="E2" s="21" t="s">
        <v>328</v>
      </c>
      <c r="F2" s="21" t="s">
        <v>329</v>
      </c>
      <c r="G2" s="21" t="s">
        <v>330</v>
      </c>
    </row>
    <row r="3" spans="1:7" x14ac:dyDescent="0.25">
      <c r="A3" s="2" t="s">
        <v>50</v>
      </c>
      <c r="B3" s="2" t="s">
        <v>42</v>
      </c>
      <c r="C3" s="5" t="s">
        <v>43</v>
      </c>
      <c r="D3" s="5" t="s">
        <v>44</v>
      </c>
      <c r="E3" s="5" t="s">
        <v>51</v>
      </c>
      <c r="F3" s="5" t="s">
        <v>52</v>
      </c>
      <c r="G3" s="5" t="s">
        <v>61</v>
      </c>
    </row>
    <row r="4" spans="1:7" x14ac:dyDescent="0.25">
      <c r="A4" s="6">
        <v>1</v>
      </c>
      <c r="B4" s="7" t="s">
        <v>140</v>
      </c>
      <c r="C4" s="8">
        <v>40276394</v>
      </c>
      <c r="D4" s="8">
        <v>40276394</v>
      </c>
      <c r="E4" s="8">
        <f>D4-F4</f>
        <v>38090681</v>
      </c>
      <c r="F4" s="8">
        <v>2185713</v>
      </c>
      <c r="G4" s="8">
        <v>0</v>
      </c>
    </row>
    <row r="5" spans="1:7" x14ac:dyDescent="0.25">
      <c r="A5" s="6">
        <v>2</v>
      </c>
      <c r="B5" s="7" t="s">
        <v>141</v>
      </c>
      <c r="C5" s="8"/>
      <c r="D5" s="8"/>
      <c r="E5" s="8">
        <f t="shared" ref="E5:E68" si="0">D5-F5</f>
        <v>0</v>
      </c>
      <c r="F5" s="8"/>
      <c r="G5" s="8">
        <v>0</v>
      </c>
    </row>
    <row r="6" spans="1:7" x14ac:dyDescent="0.25">
      <c r="A6" s="6">
        <v>3</v>
      </c>
      <c r="B6" s="7" t="s">
        <v>142</v>
      </c>
      <c r="C6" s="8">
        <v>5199869</v>
      </c>
      <c r="D6" s="8">
        <v>3000000</v>
      </c>
      <c r="E6" s="8">
        <f t="shared" si="0"/>
        <v>3000000</v>
      </c>
      <c r="F6" s="8"/>
      <c r="G6" s="8">
        <v>0</v>
      </c>
    </row>
    <row r="7" spans="1:7" ht="31.5" x14ac:dyDescent="0.25">
      <c r="A7" s="6">
        <v>4</v>
      </c>
      <c r="B7" s="7" t="s">
        <v>143</v>
      </c>
      <c r="C7" s="8">
        <v>200000</v>
      </c>
      <c r="D7" s="8">
        <v>450000</v>
      </c>
      <c r="E7" s="8">
        <f t="shared" si="0"/>
        <v>323315</v>
      </c>
      <c r="F7" s="8">
        <v>126685</v>
      </c>
      <c r="G7" s="8">
        <v>0</v>
      </c>
    </row>
    <row r="8" spans="1:7" x14ac:dyDescent="0.25">
      <c r="A8" s="6">
        <v>5</v>
      </c>
      <c r="B8" s="7" t="s">
        <v>144</v>
      </c>
      <c r="C8" s="8"/>
      <c r="D8" s="8"/>
      <c r="E8" s="8">
        <f t="shared" si="0"/>
        <v>0</v>
      </c>
      <c r="F8" s="8"/>
      <c r="G8" s="8">
        <v>0</v>
      </c>
    </row>
    <row r="9" spans="1:7" x14ac:dyDescent="0.25">
      <c r="A9" s="6">
        <v>6</v>
      </c>
      <c r="B9" s="7" t="s">
        <v>145</v>
      </c>
      <c r="C9" s="8"/>
      <c r="D9" s="8"/>
      <c r="E9" s="8">
        <f t="shared" si="0"/>
        <v>0</v>
      </c>
      <c r="F9" s="8"/>
      <c r="G9" s="8">
        <v>0</v>
      </c>
    </row>
    <row r="10" spans="1:7" x14ac:dyDescent="0.25">
      <c r="A10" s="6">
        <v>7</v>
      </c>
      <c r="B10" s="7" t="s">
        <v>146</v>
      </c>
      <c r="C10" s="8">
        <v>1920000</v>
      </c>
      <c r="D10" s="8">
        <v>1733000</v>
      </c>
      <c r="E10" s="8">
        <f t="shared" si="0"/>
        <v>1615400</v>
      </c>
      <c r="F10" s="8">
        <v>117600</v>
      </c>
      <c r="G10" s="8">
        <v>0</v>
      </c>
    </row>
    <row r="11" spans="1:7" x14ac:dyDescent="0.25">
      <c r="A11" s="6">
        <v>8</v>
      </c>
      <c r="B11" s="7" t="s">
        <v>147</v>
      </c>
      <c r="C11" s="8"/>
      <c r="D11" s="8"/>
      <c r="E11" s="8">
        <f t="shared" si="0"/>
        <v>0</v>
      </c>
      <c r="F11" s="8"/>
      <c r="G11" s="8">
        <v>0</v>
      </c>
    </row>
    <row r="12" spans="1:7" x14ac:dyDescent="0.25">
      <c r="A12" s="6">
        <v>9</v>
      </c>
      <c r="B12" s="7" t="s">
        <v>148</v>
      </c>
      <c r="C12" s="8">
        <v>294000</v>
      </c>
      <c r="D12" s="8">
        <v>294000</v>
      </c>
      <c r="E12" s="8">
        <f t="shared" si="0"/>
        <v>294000</v>
      </c>
      <c r="F12" s="8"/>
      <c r="G12" s="8">
        <v>0</v>
      </c>
    </row>
    <row r="13" spans="1:7" x14ac:dyDescent="0.25">
      <c r="A13" s="6">
        <v>10</v>
      </c>
      <c r="B13" s="7" t="s">
        <v>149</v>
      </c>
      <c r="C13" s="8">
        <v>144000</v>
      </c>
      <c r="D13" s="8">
        <v>144000</v>
      </c>
      <c r="E13" s="8">
        <f t="shared" si="0"/>
        <v>144000</v>
      </c>
      <c r="F13" s="8"/>
      <c r="G13" s="8">
        <v>0</v>
      </c>
    </row>
    <row r="14" spans="1:7" x14ac:dyDescent="0.25">
      <c r="A14" s="6">
        <v>11</v>
      </c>
      <c r="B14" s="7" t="s">
        <v>150</v>
      </c>
      <c r="C14" s="8"/>
      <c r="D14" s="8"/>
      <c r="E14" s="8">
        <f t="shared" si="0"/>
        <v>0</v>
      </c>
      <c r="F14" s="8"/>
      <c r="G14" s="8">
        <v>0</v>
      </c>
    </row>
    <row r="15" spans="1:7" x14ac:dyDescent="0.25">
      <c r="A15" s="6">
        <v>12</v>
      </c>
      <c r="B15" s="7" t="s">
        <v>151</v>
      </c>
      <c r="C15" s="8"/>
      <c r="D15" s="8"/>
      <c r="E15" s="8">
        <f t="shared" si="0"/>
        <v>0</v>
      </c>
      <c r="F15" s="8">
        <v>0</v>
      </c>
      <c r="G15" s="8">
        <v>0</v>
      </c>
    </row>
    <row r="16" spans="1:7" x14ac:dyDescent="0.25">
      <c r="A16" s="6">
        <v>13</v>
      </c>
      <c r="B16" s="7" t="s">
        <v>152</v>
      </c>
      <c r="C16" s="8">
        <v>1640000</v>
      </c>
      <c r="D16" s="8">
        <v>2350000</v>
      </c>
      <c r="E16" s="8">
        <f t="shared" si="0"/>
        <v>733800</v>
      </c>
      <c r="F16" s="8">
        <v>1616200</v>
      </c>
      <c r="G16" s="8">
        <v>0</v>
      </c>
    </row>
    <row r="17" spans="1:7" x14ac:dyDescent="0.25">
      <c r="A17" s="6">
        <v>14</v>
      </c>
      <c r="B17" s="9" t="s">
        <v>153</v>
      </c>
      <c r="C17" s="10">
        <f>SUM(C4:C16)</f>
        <v>49674263</v>
      </c>
      <c r="D17" s="10">
        <f>SUM(D4:D16)</f>
        <v>48247394</v>
      </c>
      <c r="E17" s="10">
        <f>SUM(E4:E16)</f>
        <v>44201196</v>
      </c>
      <c r="F17" s="10">
        <f>SUM(F4:F16)</f>
        <v>4046198</v>
      </c>
      <c r="G17" s="10">
        <f>SUM(G4:G16)</f>
        <v>0</v>
      </c>
    </row>
    <row r="18" spans="1:7" x14ac:dyDescent="0.25">
      <c r="A18" s="6">
        <v>15</v>
      </c>
      <c r="B18" s="7" t="s">
        <v>154</v>
      </c>
      <c r="C18" s="8">
        <v>9692580</v>
      </c>
      <c r="D18" s="8">
        <v>9080580</v>
      </c>
      <c r="E18" s="8">
        <f t="shared" si="0"/>
        <v>9080580</v>
      </c>
      <c r="F18" s="8">
        <v>0</v>
      </c>
      <c r="G18" s="8">
        <v>0</v>
      </c>
    </row>
    <row r="19" spans="1:7" ht="31.5" x14ac:dyDescent="0.25">
      <c r="A19" s="6">
        <v>16</v>
      </c>
      <c r="B19" s="7" t="s">
        <v>155</v>
      </c>
      <c r="C19" s="8">
        <v>2042400</v>
      </c>
      <c r="D19" s="8">
        <v>568450</v>
      </c>
      <c r="E19" s="8">
        <f t="shared" si="0"/>
        <v>355600</v>
      </c>
      <c r="F19" s="8">
        <v>212850</v>
      </c>
      <c r="G19" s="8">
        <v>0</v>
      </c>
    </row>
    <row r="20" spans="1:7" x14ac:dyDescent="0.25">
      <c r="A20" s="6">
        <v>17</v>
      </c>
      <c r="B20" s="7" t="s">
        <v>156</v>
      </c>
      <c r="C20" s="8">
        <v>1880000</v>
      </c>
      <c r="D20" s="8">
        <v>1880000</v>
      </c>
      <c r="E20" s="8">
        <f t="shared" si="0"/>
        <v>1880000</v>
      </c>
      <c r="F20" s="8">
        <v>0</v>
      </c>
      <c r="G20" s="8">
        <v>0</v>
      </c>
    </row>
    <row r="21" spans="1:7" x14ac:dyDescent="0.25">
      <c r="A21" s="6">
        <v>18</v>
      </c>
      <c r="B21" s="9" t="s">
        <v>157</v>
      </c>
      <c r="C21" s="10">
        <f>SUM(C18:C20)</f>
        <v>13614980</v>
      </c>
      <c r="D21" s="10">
        <f>SUM(D18:D20)</f>
        <v>11529030</v>
      </c>
      <c r="E21" s="10">
        <f>SUM(E18:E20)</f>
        <v>11316180</v>
      </c>
      <c r="F21" s="10">
        <f>SUM(F18:F20)</f>
        <v>212850</v>
      </c>
      <c r="G21" s="10">
        <f>SUM(G18:G20)</f>
        <v>0</v>
      </c>
    </row>
    <row r="22" spans="1:7" x14ac:dyDescent="0.25">
      <c r="A22" s="6">
        <v>19</v>
      </c>
      <c r="B22" s="9" t="s">
        <v>5</v>
      </c>
      <c r="C22" s="10">
        <f>C21+C17</f>
        <v>63289243</v>
      </c>
      <c r="D22" s="10">
        <f>D21+D17</f>
        <v>59776424</v>
      </c>
      <c r="E22" s="10">
        <f>E21+E17</f>
        <v>55517376</v>
      </c>
      <c r="F22" s="10">
        <f>F21+F17</f>
        <v>4259048</v>
      </c>
      <c r="G22" s="10">
        <f>G21+G17</f>
        <v>0</v>
      </c>
    </row>
    <row r="23" spans="1:7" ht="36.950000000000003" customHeight="1" x14ac:dyDescent="0.25">
      <c r="A23" s="6">
        <v>20</v>
      </c>
      <c r="B23" s="9" t="s">
        <v>158</v>
      </c>
      <c r="C23" s="10">
        <v>11184663</v>
      </c>
      <c r="D23" s="10">
        <v>8985720</v>
      </c>
      <c r="E23" s="10">
        <v>8985720</v>
      </c>
      <c r="F23" s="10">
        <v>628600</v>
      </c>
      <c r="G23" s="10">
        <v>0</v>
      </c>
    </row>
    <row r="24" spans="1:7" x14ac:dyDescent="0.25">
      <c r="A24" s="6">
        <v>21</v>
      </c>
      <c r="B24" s="7" t="s">
        <v>159</v>
      </c>
      <c r="C24" s="8">
        <v>760000</v>
      </c>
      <c r="D24" s="8">
        <v>760000</v>
      </c>
      <c r="E24" s="8">
        <f t="shared" si="0"/>
        <v>656129</v>
      </c>
      <c r="F24" s="8">
        <v>103871</v>
      </c>
      <c r="G24" s="8">
        <v>0</v>
      </c>
    </row>
    <row r="25" spans="1:7" x14ac:dyDescent="0.25">
      <c r="A25" s="6">
        <v>22</v>
      </c>
      <c r="B25" s="7" t="s">
        <v>160</v>
      </c>
      <c r="C25" s="8">
        <v>14978000</v>
      </c>
      <c r="D25" s="8">
        <v>12500000</v>
      </c>
      <c r="E25" s="8">
        <f t="shared" si="0"/>
        <v>10000000</v>
      </c>
      <c r="F25" s="8">
        <v>2500000</v>
      </c>
      <c r="G25" s="8">
        <v>0</v>
      </c>
    </row>
    <row r="26" spans="1:7" x14ac:dyDescent="0.25">
      <c r="A26" s="6">
        <v>23</v>
      </c>
      <c r="B26" s="7" t="s">
        <v>161</v>
      </c>
      <c r="C26" s="8"/>
      <c r="D26" s="8"/>
      <c r="E26" s="8">
        <f t="shared" si="0"/>
        <v>0</v>
      </c>
      <c r="F26" s="8"/>
      <c r="G26" s="8">
        <v>0</v>
      </c>
    </row>
    <row r="27" spans="1:7" x14ac:dyDescent="0.25">
      <c r="A27" s="6">
        <v>24</v>
      </c>
      <c r="B27" s="9" t="s">
        <v>162</v>
      </c>
      <c r="C27" s="10">
        <f>SUM(C24:C26)</f>
        <v>15738000</v>
      </c>
      <c r="D27" s="10">
        <f>SUM(D24:D26)</f>
        <v>13260000</v>
      </c>
      <c r="E27" s="10">
        <f>SUM(E24:E26)</f>
        <v>10656129</v>
      </c>
      <c r="F27" s="10">
        <f>SUM(F24:F26)</f>
        <v>2603871</v>
      </c>
      <c r="G27" s="10">
        <f>SUM(G24:G26)</f>
        <v>0</v>
      </c>
    </row>
    <row r="28" spans="1:7" x14ac:dyDescent="0.25">
      <c r="A28" s="6">
        <v>25</v>
      </c>
      <c r="B28" s="7" t="s">
        <v>163</v>
      </c>
      <c r="C28" s="8">
        <v>1368500</v>
      </c>
      <c r="D28" s="8">
        <v>1368500</v>
      </c>
      <c r="E28" s="8">
        <f t="shared" si="0"/>
        <v>1323500</v>
      </c>
      <c r="F28" s="8">
        <v>45000</v>
      </c>
      <c r="G28" s="8">
        <v>0</v>
      </c>
    </row>
    <row r="29" spans="1:7" x14ac:dyDescent="0.25">
      <c r="A29" s="6">
        <v>26</v>
      </c>
      <c r="B29" s="7" t="s">
        <v>164</v>
      </c>
      <c r="C29" s="8">
        <v>4695400</v>
      </c>
      <c r="D29" s="8">
        <v>3950000</v>
      </c>
      <c r="E29" s="8">
        <f t="shared" si="0"/>
        <v>3875000</v>
      </c>
      <c r="F29" s="8">
        <v>75000</v>
      </c>
      <c r="G29" s="8">
        <v>0</v>
      </c>
    </row>
    <row r="30" spans="1:7" x14ac:dyDescent="0.25">
      <c r="A30" s="6">
        <v>27</v>
      </c>
      <c r="B30" s="9" t="s">
        <v>165</v>
      </c>
      <c r="C30" s="10">
        <f>SUM(C28:C29)</f>
        <v>6063900</v>
      </c>
      <c r="D30" s="10">
        <f>SUM(D28:D29)</f>
        <v>5318500</v>
      </c>
      <c r="E30" s="10">
        <f>SUM(E28:E29)</f>
        <v>5198500</v>
      </c>
      <c r="F30" s="10">
        <f>SUM(F28:F29)</f>
        <v>120000</v>
      </c>
      <c r="G30" s="10">
        <f>SUM(G28:G29)</f>
        <v>0</v>
      </c>
    </row>
    <row r="31" spans="1:7" x14ac:dyDescent="0.25">
      <c r="A31" s="6">
        <v>28</v>
      </c>
      <c r="B31" s="7" t="s">
        <v>166</v>
      </c>
      <c r="C31" s="8">
        <v>9755000</v>
      </c>
      <c r="D31" s="8">
        <v>10600000</v>
      </c>
      <c r="E31" s="8">
        <f t="shared" si="0"/>
        <v>8100000</v>
      </c>
      <c r="F31" s="8">
        <v>2500000</v>
      </c>
      <c r="G31" s="8">
        <v>0</v>
      </c>
    </row>
    <row r="32" spans="1:7" x14ac:dyDescent="0.25">
      <c r="A32" s="6">
        <v>29</v>
      </c>
      <c r="B32" s="7" t="s">
        <v>167</v>
      </c>
      <c r="C32" s="8">
        <v>650000</v>
      </c>
      <c r="D32" s="8">
        <v>700000</v>
      </c>
      <c r="E32" s="8">
        <f t="shared" si="0"/>
        <v>700000</v>
      </c>
      <c r="F32" s="8"/>
      <c r="G32" s="8">
        <v>0</v>
      </c>
    </row>
    <row r="33" spans="1:7" x14ac:dyDescent="0.25">
      <c r="A33" s="6">
        <v>30</v>
      </c>
      <c r="B33" s="7" t="s">
        <v>168</v>
      </c>
      <c r="C33" s="8"/>
      <c r="D33" s="8"/>
      <c r="E33" s="8">
        <f t="shared" si="0"/>
        <v>0</v>
      </c>
      <c r="F33" s="8"/>
      <c r="G33" s="8">
        <v>0</v>
      </c>
    </row>
    <row r="34" spans="1:7" x14ac:dyDescent="0.25">
      <c r="A34" s="6">
        <v>31</v>
      </c>
      <c r="B34" s="7" t="s">
        <v>169</v>
      </c>
      <c r="C34" s="8">
        <v>7271500</v>
      </c>
      <c r="D34" s="8">
        <v>7600000</v>
      </c>
      <c r="E34" s="8">
        <f t="shared" si="0"/>
        <v>3500000</v>
      </c>
      <c r="F34" s="8">
        <v>4100000</v>
      </c>
      <c r="G34" s="8">
        <v>0</v>
      </c>
    </row>
    <row r="35" spans="1:7" x14ac:dyDescent="0.25">
      <c r="A35" s="6">
        <v>32</v>
      </c>
      <c r="B35" s="7" t="s">
        <v>170</v>
      </c>
      <c r="C35" s="8"/>
      <c r="D35" s="8"/>
      <c r="E35" s="8">
        <f t="shared" si="0"/>
        <v>0</v>
      </c>
      <c r="F35" s="8"/>
      <c r="G35" s="8">
        <v>0</v>
      </c>
    </row>
    <row r="36" spans="1:7" x14ac:dyDescent="0.25">
      <c r="A36" s="6">
        <v>33</v>
      </c>
      <c r="B36" s="7" t="s">
        <v>171</v>
      </c>
      <c r="C36" s="8">
        <v>12700000</v>
      </c>
      <c r="D36" s="8">
        <v>6700000</v>
      </c>
      <c r="E36" s="8">
        <f t="shared" si="0"/>
        <v>6650000</v>
      </c>
      <c r="F36" s="8">
        <v>50000</v>
      </c>
      <c r="G36" s="8">
        <v>0</v>
      </c>
    </row>
    <row r="37" spans="1:7" x14ac:dyDescent="0.25">
      <c r="A37" s="6">
        <v>34</v>
      </c>
      <c r="B37" s="7" t="s">
        <v>172</v>
      </c>
      <c r="C37" s="8">
        <v>40107676</v>
      </c>
      <c r="D37" s="8">
        <v>40107676</v>
      </c>
      <c r="E37" s="8">
        <f t="shared" si="0"/>
        <v>13107676</v>
      </c>
      <c r="F37" s="8">
        <v>27000000</v>
      </c>
      <c r="G37" s="8">
        <v>0</v>
      </c>
    </row>
    <row r="38" spans="1:7" x14ac:dyDescent="0.25">
      <c r="A38" s="6">
        <v>35</v>
      </c>
      <c r="B38" s="9" t="s">
        <v>173</v>
      </c>
      <c r="C38" s="10">
        <f>SUM(C31:C37)</f>
        <v>70484176</v>
      </c>
      <c r="D38" s="10">
        <f>SUM(D31:D37)</f>
        <v>65707676</v>
      </c>
      <c r="E38" s="10">
        <f>SUM(E31:E37)</f>
        <v>32057676</v>
      </c>
      <c r="F38" s="10">
        <f>SUM(F31:F37)</f>
        <v>33650000</v>
      </c>
      <c r="G38" s="10">
        <f>SUM(G31:G37)</f>
        <v>0</v>
      </c>
    </row>
    <row r="39" spans="1:7" x14ac:dyDescent="0.25">
      <c r="A39" s="6">
        <v>36</v>
      </c>
      <c r="B39" s="7" t="s">
        <v>174</v>
      </c>
      <c r="C39" s="8">
        <v>560000</v>
      </c>
      <c r="D39" s="8">
        <v>400000</v>
      </c>
      <c r="E39" s="8">
        <f t="shared" si="0"/>
        <v>400000</v>
      </c>
      <c r="F39" s="8">
        <v>0</v>
      </c>
      <c r="G39" s="8">
        <v>0</v>
      </c>
    </row>
    <row r="40" spans="1:7" x14ac:dyDescent="0.25">
      <c r="A40" s="6">
        <v>37</v>
      </c>
      <c r="B40" s="7" t="s">
        <v>175</v>
      </c>
      <c r="C40" s="8"/>
      <c r="D40" s="8"/>
      <c r="E40" s="8">
        <f t="shared" si="0"/>
        <v>0</v>
      </c>
      <c r="F40" s="8">
        <v>0</v>
      </c>
      <c r="G40" s="8">
        <v>0</v>
      </c>
    </row>
    <row r="41" spans="1:7" x14ac:dyDescent="0.25">
      <c r="A41" s="6">
        <v>38</v>
      </c>
      <c r="B41" s="9" t="s">
        <v>176</v>
      </c>
      <c r="C41" s="10">
        <f>C39+C40</f>
        <v>560000</v>
      </c>
      <c r="D41" s="10">
        <f>D39+D40</f>
        <v>400000</v>
      </c>
      <c r="E41" s="8">
        <f t="shared" si="0"/>
        <v>400000</v>
      </c>
      <c r="F41" s="10">
        <v>0</v>
      </c>
      <c r="G41" s="10">
        <v>0</v>
      </c>
    </row>
    <row r="42" spans="1:7" ht="31.5" x14ac:dyDescent="0.25">
      <c r="A42" s="6">
        <v>39</v>
      </c>
      <c r="B42" s="7" t="s">
        <v>177</v>
      </c>
      <c r="C42" s="8">
        <v>18873920</v>
      </c>
      <c r="D42" s="8">
        <v>17000000</v>
      </c>
      <c r="E42" s="8">
        <f t="shared" si="0"/>
        <v>9000000</v>
      </c>
      <c r="F42" s="8">
        <v>8000000</v>
      </c>
      <c r="G42" s="8">
        <v>0</v>
      </c>
    </row>
    <row r="43" spans="1:7" x14ac:dyDescent="0.25">
      <c r="A43" s="6">
        <v>40</v>
      </c>
      <c r="B43" s="7" t="s">
        <v>178</v>
      </c>
      <c r="C43" s="8">
        <v>8504000</v>
      </c>
      <c r="D43" s="131">
        <v>0</v>
      </c>
      <c r="E43" s="8">
        <f t="shared" si="0"/>
        <v>0</v>
      </c>
      <c r="F43" s="8">
        <v>0</v>
      </c>
      <c r="G43" s="8">
        <v>0</v>
      </c>
    </row>
    <row r="44" spans="1:7" x14ac:dyDescent="0.25">
      <c r="A44" s="6">
        <v>41</v>
      </c>
      <c r="B44" s="7" t="s">
        <v>179</v>
      </c>
      <c r="C44" s="8"/>
      <c r="D44" s="8">
        <v>38665</v>
      </c>
      <c r="E44" s="8">
        <f t="shared" si="0"/>
        <v>38665</v>
      </c>
      <c r="F44" s="8">
        <v>0</v>
      </c>
      <c r="G44" s="8">
        <v>0</v>
      </c>
    </row>
    <row r="45" spans="1:7" x14ac:dyDescent="0.25">
      <c r="A45" s="6">
        <v>42</v>
      </c>
      <c r="B45" s="7" t="s">
        <v>180</v>
      </c>
      <c r="C45" s="8"/>
      <c r="D45" s="8"/>
      <c r="E45" s="8">
        <f t="shared" si="0"/>
        <v>0</v>
      </c>
      <c r="F45" s="8">
        <v>0</v>
      </c>
      <c r="G45" s="8">
        <v>0</v>
      </c>
    </row>
    <row r="46" spans="1:7" x14ac:dyDescent="0.25">
      <c r="A46" s="6">
        <v>43</v>
      </c>
      <c r="B46" s="7" t="s">
        <v>181</v>
      </c>
      <c r="C46" s="8">
        <v>423400</v>
      </c>
      <c r="D46" s="8">
        <v>300000</v>
      </c>
      <c r="E46" s="8">
        <f t="shared" si="0"/>
        <v>300000</v>
      </c>
      <c r="F46" s="8">
        <v>0</v>
      </c>
      <c r="G46" s="8">
        <v>0</v>
      </c>
    </row>
    <row r="47" spans="1:7" x14ac:dyDescent="0.25">
      <c r="A47" s="6">
        <v>44</v>
      </c>
      <c r="B47" s="9" t="s">
        <v>182</v>
      </c>
      <c r="C47" s="10">
        <f>SUM(C42:C46)</f>
        <v>27801320</v>
      </c>
      <c r="D47" s="10">
        <f>SUM(D42:D46)</f>
        <v>17338665</v>
      </c>
      <c r="E47" s="10">
        <f>SUM(E42:E46)</f>
        <v>9338665</v>
      </c>
      <c r="F47" s="10">
        <f>SUM(F42:F46)</f>
        <v>8000000</v>
      </c>
      <c r="G47" s="10">
        <f>SUM(G42:G46)</f>
        <v>0</v>
      </c>
    </row>
    <row r="48" spans="1:7" x14ac:dyDescent="0.25">
      <c r="A48" s="6">
        <v>45</v>
      </c>
      <c r="B48" s="9" t="s">
        <v>183</v>
      </c>
      <c r="C48" s="10">
        <f>C47+C41+C38+C30+C27</f>
        <v>120647396</v>
      </c>
      <c r="D48" s="10">
        <f>D47+D41+D38+D30+D27</f>
        <v>102024841</v>
      </c>
      <c r="E48" s="10">
        <f>E47+E41+E38+E30+E27</f>
        <v>57650970</v>
      </c>
      <c r="F48" s="10">
        <f>F47+F41+F38+F30+F27</f>
        <v>44373871</v>
      </c>
      <c r="G48" s="10">
        <f>G47+G41+G38+G30+G27</f>
        <v>0</v>
      </c>
    </row>
    <row r="49" spans="1:7" x14ac:dyDescent="0.25">
      <c r="A49" s="6">
        <v>46</v>
      </c>
      <c r="B49" s="7" t="s">
        <v>184</v>
      </c>
      <c r="C49" s="8"/>
      <c r="D49" s="8"/>
      <c r="E49" s="8">
        <f t="shared" si="0"/>
        <v>0</v>
      </c>
      <c r="F49" s="8">
        <v>0</v>
      </c>
      <c r="G49" s="8">
        <v>0</v>
      </c>
    </row>
    <row r="50" spans="1:7" x14ac:dyDescent="0.25">
      <c r="A50" s="6">
        <v>47</v>
      </c>
      <c r="B50" s="7" t="s">
        <v>185</v>
      </c>
      <c r="C50" s="8"/>
      <c r="D50" s="8"/>
      <c r="E50" s="8">
        <f t="shared" si="0"/>
        <v>0</v>
      </c>
      <c r="F50" s="8">
        <v>0</v>
      </c>
      <c r="G50" s="8">
        <v>0</v>
      </c>
    </row>
    <row r="51" spans="1:7" ht="31.5" x14ac:dyDescent="0.25">
      <c r="A51" s="6">
        <v>48</v>
      </c>
      <c r="B51" s="7" t="s">
        <v>343</v>
      </c>
      <c r="C51" s="117"/>
      <c r="D51" s="165"/>
      <c r="E51" s="8">
        <f t="shared" si="0"/>
        <v>0</v>
      </c>
      <c r="F51" s="8">
        <v>0</v>
      </c>
      <c r="G51" s="8">
        <v>0</v>
      </c>
    </row>
    <row r="52" spans="1:7" x14ac:dyDescent="0.25">
      <c r="A52" s="6">
        <v>49</v>
      </c>
      <c r="B52" s="7" t="s">
        <v>186</v>
      </c>
      <c r="C52" s="8"/>
      <c r="D52" s="8"/>
      <c r="E52" s="8">
        <f t="shared" si="0"/>
        <v>0</v>
      </c>
      <c r="F52" s="8">
        <v>0</v>
      </c>
      <c r="G52" s="8">
        <v>0</v>
      </c>
    </row>
    <row r="53" spans="1:7" ht="31.5" x14ac:dyDescent="0.25">
      <c r="A53" s="6">
        <v>50</v>
      </c>
      <c r="B53" s="7" t="s">
        <v>187</v>
      </c>
      <c r="C53" s="8"/>
      <c r="D53" s="8"/>
      <c r="E53" s="8">
        <f t="shared" si="0"/>
        <v>0</v>
      </c>
      <c r="F53" s="8">
        <v>0</v>
      </c>
      <c r="G53" s="8">
        <v>0</v>
      </c>
    </row>
    <row r="54" spans="1:7" ht="31.5" x14ac:dyDescent="0.25">
      <c r="A54" s="6">
        <v>51</v>
      </c>
      <c r="B54" s="7" t="s">
        <v>188</v>
      </c>
      <c r="C54" s="8"/>
      <c r="D54" s="8"/>
      <c r="E54" s="8">
        <f t="shared" si="0"/>
        <v>0</v>
      </c>
      <c r="F54" s="8">
        <v>0</v>
      </c>
      <c r="G54" s="8">
        <v>0</v>
      </c>
    </row>
    <row r="55" spans="1:7" x14ac:dyDescent="0.25">
      <c r="A55" s="6">
        <v>52</v>
      </c>
      <c r="B55" s="7" t="s">
        <v>189</v>
      </c>
      <c r="C55" s="8"/>
      <c r="D55" s="8"/>
      <c r="E55" s="8">
        <f t="shared" si="0"/>
        <v>0</v>
      </c>
      <c r="F55" s="8">
        <v>0</v>
      </c>
      <c r="G55" s="8">
        <v>0</v>
      </c>
    </row>
    <row r="56" spans="1:7" x14ac:dyDescent="0.25">
      <c r="A56" s="6">
        <v>53</v>
      </c>
      <c r="B56" s="7" t="s">
        <v>190</v>
      </c>
      <c r="C56" s="8"/>
      <c r="D56" s="8"/>
      <c r="E56" s="8">
        <f t="shared" si="0"/>
        <v>0</v>
      </c>
      <c r="F56" s="8">
        <v>0</v>
      </c>
      <c r="G56" s="8">
        <v>0</v>
      </c>
    </row>
    <row r="57" spans="1:7" x14ac:dyDescent="0.25">
      <c r="A57" s="6">
        <v>54</v>
      </c>
      <c r="B57" s="7" t="s">
        <v>191</v>
      </c>
      <c r="C57" s="8">
        <v>3800000</v>
      </c>
      <c r="D57" s="8">
        <v>1700000</v>
      </c>
      <c r="E57" s="8">
        <f t="shared" si="0"/>
        <v>1700000</v>
      </c>
      <c r="F57" s="8">
        <v>0</v>
      </c>
      <c r="G57" s="8">
        <v>0</v>
      </c>
    </row>
    <row r="58" spans="1:7" ht="31.5" x14ac:dyDescent="0.25">
      <c r="A58" s="6">
        <v>55</v>
      </c>
      <c r="B58" s="7" t="s">
        <v>344</v>
      </c>
      <c r="C58" s="8"/>
      <c r="D58" s="8"/>
      <c r="E58" s="8">
        <f t="shared" si="0"/>
        <v>0</v>
      </c>
      <c r="F58" s="8">
        <v>0</v>
      </c>
      <c r="G58" s="8">
        <v>0</v>
      </c>
    </row>
    <row r="59" spans="1:7" x14ac:dyDescent="0.25">
      <c r="A59" s="6">
        <v>56</v>
      </c>
      <c r="B59" s="7" t="s">
        <v>345</v>
      </c>
      <c r="C59" s="8">
        <v>3800000</v>
      </c>
      <c r="D59" s="8">
        <v>1700000</v>
      </c>
      <c r="E59" s="8">
        <f t="shared" si="0"/>
        <v>1700000</v>
      </c>
      <c r="F59" s="8">
        <v>0</v>
      </c>
      <c r="G59" s="8">
        <v>0</v>
      </c>
    </row>
    <row r="60" spans="1:7" ht="47.25" x14ac:dyDescent="0.25">
      <c r="A60" s="6">
        <v>57</v>
      </c>
      <c r="B60" s="7" t="s">
        <v>346</v>
      </c>
      <c r="C60" s="8">
        <v>0</v>
      </c>
      <c r="D60" s="8"/>
      <c r="E60" s="8">
        <f t="shared" si="0"/>
        <v>0</v>
      </c>
      <c r="F60" s="8">
        <v>0</v>
      </c>
      <c r="G60" s="8">
        <v>0</v>
      </c>
    </row>
    <row r="61" spans="1:7" x14ac:dyDescent="0.25">
      <c r="A61" s="6">
        <v>58</v>
      </c>
      <c r="B61" s="9" t="s">
        <v>192</v>
      </c>
      <c r="C61" s="10">
        <f>C57+C56+C55+C54+C53+C52+C50+C49</f>
        <v>3800000</v>
      </c>
      <c r="D61" s="10">
        <f>D57+D56+D55+D54+D53+D52+D50+D49</f>
        <v>1700000</v>
      </c>
      <c r="E61" s="10">
        <f>E57+E56+E55+E54+E53+E52+E50+E49</f>
        <v>1700000</v>
      </c>
      <c r="F61" s="10">
        <f>F57+F56+F55+F54+F53+F52+F50+F49</f>
        <v>0</v>
      </c>
      <c r="G61" s="10">
        <v>0</v>
      </c>
    </row>
    <row r="62" spans="1:7" x14ac:dyDescent="0.25">
      <c r="A62" s="6">
        <v>59</v>
      </c>
      <c r="B62" s="7" t="s">
        <v>193</v>
      </c>
      <c r="C62" s="8">
        <v>0</v>
      </c>
      <c r="D62" s="8"/>
      <c r="E62" s="8">
        <f t="shared" si="0"/>
        <v>0</v>
      </c>
      <c r="F62" s="8">
        <v>0</v>
      </c>
      <c r="G62" s="8">
        <v>0</v>
      </c>
    </row>
    <row r="63" spans="1:7" ht="31.5" x14ac:dyDescent="0.25">
      <c r="A63" s="6">
        <v>60</v>
      </c>
      <c r="B63" s="7" t="s">
        <v>283</v>
      </c>
      <c r="C63" s="8"/>
      <c r="D63" s="8">
        <v>220611</v>
      </c>
      <c r="E63" s="8">
        <f t="shared" si="0"/>
        <v>220611</v>
      </c>
      <c r="F63" s="8">
        <v>0</v>
      </c>
      <c r="G63" s="8">
        <v>0</v>
      </c>
    </row>
    <row r="64" spans="1:7" ht="31.5" x14ac:dyDescent="0.25">
      <c r="A64" s="6">
        <v>61</v>
      </c>
      <c r="B64" s="7" t="s">
        <v>284</v>
      </c>
      <c r="C64" s="8">
        <v>0</v>
      </c>
      <c r="D64" s="8"/>
      <c r="E64" s="8">
        <f t="shared" si="0"/>
        <v>0</v>
      </c>
      <c r="F64" s="8">
        <v>0</v>
      </c>
      <c r="G64" s="8">
        <v>0</v>
      </c>
    </row>
    <row r="65" spans="1:8" x14ac:dyDescent="0.25">
      <c r="A65" s="6">
        <v>62</v>
      </c>
      <c r="B65" s="7" t="s">
        <v>285</v>
      </c>
      <c r="C65" s="8">
        <v>0</v>
      </c>
      <c r="D65" s="8"/>
      <c r="E65" s="8">
        <f t="shared" si="0"/>
        <v>0</v>
      </c>
      <c r="F65" s="8">
        <v>0</v>
      </c>
      <c r="G65" s="8">
        <v>0</v>
      </c>
    </row>
    <row r="66" spans="1:8" x14ac:dyDescent="0.25">
      <c r="A66" s="6">
        <v>63</v>
      </c>
      <c r="B66" s="9" t="s">
        <v>194</v>
      </c>
      <c r="C66" s="10">
        <f>C63</f>
        <v>0</v>
      </c>
      <c r="D66" s="10">
        <f>D63</f>
        <v>220611</v>
      </c>
      <c r="E66" s="10">
        <f>E63</f>
        <v>220611</v>
      </c>
      <c r="F66" s="10">
        <v>0</v>
      </c>
      <c r="G66" s="10">
        <v>0</v>
      </c>
    </row>
    <row r="67" spans="1:8" ht="31.5" x14ac:dyDescent="0.25">
      <c r="A67" s="6">
        <v>64</v>
      </c>
      <c r="B67" s="7" t="s">
        <v>195</v>
      </c>
      <c r="C67" s="8">
        <v>0</v>
      </c>
      <c r="D67" s="8"/>
      <c r="E67" s="8">
        <f t="shared" si="0"/>
        <v>0</v>
      </c>
      <c r="F67" s="8">
        <v>0</v>
      </c>
      <c r="G67" s="8">
        <v>0</v>
      </c>
    </row>
    <row r="68" spans="1:8" ht="31.5" x14ac:dyDescent="0.25">
      <c r="A68" s="6">
        <v>65</v>
      </c>
      <c r="B68" s="7" t="s">
        <v>196</v>
      </c>
      <c r="C68" s="8">
        <v>0</v>
      </c>
      <c r="D68" s="8"/>
      <c r="E68" s="8">
        <f t="shared" si="0"/>
        <v>0</v>
      </c>
      <c r="F68" s="8">
        <v>0</v>
      </c>
      <c r="G68" s="8">
        <v>0</v>
      </c>
    </row>
    <row r="69" spans="1:8" ht="31.5" x14ac:dyDescent="0.25">
      <c r="A69" s="6">
        <v>66</v>
      </c>
      <c r="B69" s="7" t="s">
        <v>197</v>
      </c>
      <c r="C69" s="8">
        <v>0</v>
      </c>
      <c r="D69" s="8"/>
      <c r="E69" s="8">
        <f t="shared" ref="E69:E132" si="1">D69-F69</f>
        <v>0</v>
      </c>
      <c r="F69" s="8">
        <v>0</v>
      </c>
      <c r="G69" s="8">
        <v>0</v>
      </c>
      <c r="H69" s="4" t="s">
        <v>384</v>
      </c>
    </row>
    <row r="70" spans="1:8" ht="31.5" x14ac:dyDescent="0.25">
      <c r="A70" s="6">
        <v>67</v>
      </c>
      <c r="B70" s="7" t="s">
        <v>198</v>
      </c>
      <c r="C70" s="131">
        <v>84188982</v>
      </c>
      <c r="D70" s="8">
        <v>90845318</v>
      </c>
      <c r="E70" s="8">
        <f t="shared" si="1"/>
        <v>90245318</v>
      </c>
      <c r="F70" s="8">
        <v>600000</v>
      </c>
      <c r="G70" s="8">
        <v>0</v>
      </c>
    </row>
    <row r="71" spans="1:8" ht="31.5" x14ac:dyDescent="0.25">
      <c r="A71" s="6">
        <v>68</v>
      </c>
      <c r="B71" s="7" t="s">
        <v>199</v>
      </c>
      <c r="C71" s="8">
        <v>0</v>
      </c>
      <c r="D71" s="8"/>
      <c r="E71" s="8">
        <f t="shared" si="1"/>
        <v>0</v>
      </c>
      <c r="F71" s="8">
        <v>0</v>
      </c>
      <c r="G71" s="8">
        <v>0</v>
      </c>
    </row>
    <row r="72" spans="1:8" ht="31.5" x14ac:dyDescent="0.25">
      <c r="A72" s="6">
        <v>69</v>
      </c>
      <c r="B72" s="7" t="s">
        <v>200</v>
      </c>
      <c r="C72" s="8"/>
      <c r="D72" s="8"/>
      <c r="E72" s="8">
        <f t="shared" si="1"/>
        <v>0</v>
      </c>
      <c r="F72" s="8">
        <v>0</v>
      </c>
      <c r="G72" s="8">
        <v>0</v>
      </c>
    </row>
    <row r="73" spans="1:8" x14ac:dyDescent="0.25">
      <c r="A73" s="6">
        <v>70</v>
      </c>
      <c r="B73" s="7" t="s">
        <v>201</v>
      </c>
      <c r="C73" s="8">
        <v>0</v>
      </c>
      <c r="D73" s="8"/>
      <c r="E73" s="8">
        <f t="shared" si="1"/>
        <v>0</v>
      </c>
      <c r="F73" s="8">
        <v>0</v>
      </c>
      <c r="G73" s="8">
        <v>0</v>
      </c>
    </row>
    <row r="74" spans="1:8" x14ac:dyDescent="0.25">
      <c r="A74" s="6">
        <v>71</v>
      </c>
      <c r="B74" s="7" t="s">
        <v>202</v>
      </c>
      <c r="C74" s="8">
        <v>0</v>
      </c>
      <c r="D74" s="8"/>
      <c r="E74" s="8">
        <f t="shared" si="1"/>
        <v>0</v>
      </c>
      <c r="F74" s="8">
        <v>0</v>
      </c>
      <c r="G74" s="8">
        <v>0</v>
      </c>
    </row>
    <row r="75" spans="1:8" x14ac:dyDescent="0.25">
      <c r="A75" s="6">
        <v>72</v>
      </c>
      <c r="B75" s="7" t="s">
        <v>286</v>
      </c>
      <c r="C75" s="8">
        <v>0</v>
      </c>
      <c r="D75" s="8"/>
      <c r="E75" s="8">
        <f t="shared" si="1"/>
        <v>0</v>
      </c>
      <c r="F75" s="8">
        <v>0</v>
      </c>
      <c r="G75" s="8">
        <v>0</v>
      </c>
    </row>
    <row r="76" spans="1:8" ht="31.5" x14ac:dyDescent="0.25">
      <c r="A76" s="6">
        <v>73</v>
      </c>
      <c r="B76" s="7" t="s">
        <v>203</v>
      </c>
      <c r="C76" s="8">
        <v>3253440</v>
      </c>
      <c r="D76" s="8">
        <v>2764300</v>
      </c>
      <c r="E76" s="8">
        <f t="shared" si="1"/>
        <v>164300</v>
      </c>
      <c r="F76" s="8">
        <v>2600000</v>
      </c>
      <c r="G76" s="8">
        <v>0</v>
      </c>
    </row>
    <row r="77" spans="1:8" x14ac:dyDescent="0.25">
      <c r="A77" s="6">
        <v>74</v>
      </c>
      <c r="B77" s="7" t="s">
        <v>204</v>
      </c>
      <c r="C77" s="8">
        <v>20000000</v>
      </c>
      <c r="D77" s="8">
        <v>66064415</v>
      </c>
      <c r="E77" s="8">
        <f t="shared" si="1"/>
        <v>66064415</v>
      </c>
      <c r="F77" s="8">
        <v>0</v>
      </c>
      <c r="G77" s="8">
        <v>0</v>
      </c>
    </row>
    <row r="78" spans="1:8" x14ac:dyDescent="0.25">
      <c r="A78" s="6">
        <v>75</v>
      </c>
      <c r="B78" s="9" t="s">
        <v>205</v>
      </c>
      <c r="C78" s="10">
        <f>SUM(C67:C77)</f>
        <v>107442422</v>
      </c>
      <c r="D78" s="10">
        <f>SUM(D67:D77)</f>
        <v>159674033</v>
      </c>
      <c r="E78" s="10">
        <f>SUM(E67:E77)</f>
        <v>156474033</v>
      </c>
      <c r="F78" s="10">
        <f>SUM(F67:F77)</f>
        <v>3200000</v>
      </c>
      <c r="G78" s="10">
        <f>SUM(G67:G77)</f>
        <v>0</v>
      </c>
    </row>
    <row r="79" spans="1:8" x14ac:dyDescent="0.25">
      <c r="A79" s="6">
        <v>76</v>
      </c>
      <c r="B79" s="7" t="s">
        <v>206</v>
      </c>
      <c r="C79" s="8"/>
      <c r="D79" s="8">
        <v>64134</v>
      </c>
      <c r="E79" s="8">
        <f t="shared" si="1"/>
        <v>64134</v>
      </c>
      <c r="F79" s="8">
        <v>0</v>
      </c>
      <c r="G79" s="8">
        <v>0</v>
      </c>
    </row>
    <row r="80" spans="1:8" x14ac:dyDescent="0.25">
      <c r="A80" s="6">
        <v>77</v>
      </c>
      <c r="B80" s="7" t="s">
        <v>207</v>
      </c>
      <c r="C80" s="8">
        <v>32330708</v>
      </c>
      <c r="D80" s="8">
        <v>31500000</v>
      </c>
      <c r="E80" s="8">
        <f t="shared" si="1"/>
        <v>31100000</v>
      </c>
      <c r="F80" s="8">
        <v>400000</v>
      </c>
      <c r="G80" s="8">
        <v>0</v>
      </c>
    </row>
    <row r="81" spans="1:7" x14ac:dyDescent="0.25">
      <c r="A81" s="6">
        <v>78</v>
      </c>
      <c r="B81" s="7" t="s">
        <v>208</v>
      </c>
      <c r="C81" s="8"/>
      <c r="D81" s="8">
        <v>806989</v>
      </c>
      <c r="E81" s="8">
        <f t="shared" si="1"/>
        <v>806989</v>
      </c>
      <c r="F81" s="8">
        <v>0</v>
      </c>
      <c r="G81" s="8">
        <v>0</v>
      </c>
    </row>
    <row r="82" spans="1:7" x14ac:dyDescent="0.25">
      <c r="A82" s="6">
        <v>79</v>
      </c>
      <c r="B82" s="7" t="s">
        <v>209</v>
      </c>
      <c r="C82" s="8">
        <v>62000000</v>
      </c>
      <c r="D82" s="8">
        <v>41003976</v>
      </c>
      <c r="E82" s="8">
        <f t="shared" si="1"/>
        <v>13503976</v>
      </c>
      <c r="F82" s="8">
        <v>27500000</v>
      </c>
      <c r="G82" s="8">
        <v>0</v>
      </c>
    </row>
    <row r="83" spans="1:7" x14ac:dyDescent="0.25">
      <c r="A83" s="6">
        <v>80</v>
      </c>
      <c r="B83" s="7" t="s">
        <v>210</v>
      </c>
      <c r="C83" s="8"/>
      <c r="D83" s="8"/>
      <c r="E83" s="8">
        <f t="shared" si="1"/>
        <v>0</v>
      </c>
      <c r="F83" s="8">
        <v>0</v>
      </c>
      <c r="G83" s="8">
        <v>0</v>
      </c>
    </row>
    <row r="84" spans="1:7" ht="31.5" x14ac:dyDescent="0.25">
      <c r="A84" s="6">
        <v>81</v>
      </c>
      <c r="B84" s="7" t="s">
        <v>211</v>
      </c>
      <c r="C84" s="8"/>
      <c r="D84" s="8"/>
      <c r="E84" s="8">
        <f t="shared" si="1"/>
        <v>0</v>
      </c>
      <c r="F84" s="8">
        <v>0</v>
      </c>
      <c r="G84" s="8">
        <v>0</v>
      </c>
    </row>
    <row r="85" spans="1:7" ht="31.5" x14ac:dyDescent="0.25">
      <c r="A85" s="6">
        <v>82</v>
      </c>
      <c r="B85" s="7" t="s">
        <v>212</v>
      </c>
      <c r="C85" s="8">
        <v>17909292</v>
      </c>
      <c r="D85" s="8">
        <v>7122733</v>
      </c>
      <c r="E85" s="8">
        <f t="shared" si="1"/>
        <v>3222733</v>
      </c>
      <c r="F85" s="8">
        <v>3900000</v>
      </c>
      <c r="G85" s="8">
        <v>0</v>
      </c>
    </row>
    <row r="86" spans="1:7" x14ac:dyDescent="0.25">
      <c r="A86" s="6">
        <v>83</v>
      </c>
      <c r="B86" s="9" t="s">
        <v>213</v>
      </c>
      <c r="C86" s="10">
        <f>SUM(C79:C85)</f>
        <v>112240000</v>
      </c>
      <c r="D86" s="10">
        <f>SUM(D79:D85)</f>
        <v>80497832</v>
      </c>
      <c r="E86" s="10">
        <f>SUM(E79:E85)</f>
        <v>48697832</v>
      </c>
      <c r="F86" s="10">
        <f>SUM(F79:F85)</f>
        <v>31800000</v>
      </c>
      <c r="G86" s="10">
        <f>SUM(G79:G85)</f>
        <v>0</v>
      </c>
    </row>
    <row r="87" spans="1:7" x14ac:dyDescent="0.25">
      <c r="A87" s="6">
        <v>84</v>
      </c>
      <c r="B87" s="7" t="s">
        <v>214</v>
      </c>
      <c r="C87" s="8">
        <v>64566930</v>
      </c>
      <c r="D87" s="8">
        <v>86538853</v>
      </c>
      <c r="E87" s="8">
        <f t="shared" si="1"/>
        <v>53257774</v>
      </c>
      <c r="F87" s="8">
        <v>33281079</v>
      </c>
      <c r="G87" s="8">
        <v>0</v>
      </c>
    </row>
    <row r="88" spans="1:7" x14ac:dyDescent="0.25">
      <c r="A88" s="6">
        <v>85</v>
      </c>
      <c r="B88" s="7" t="s">
        <v>215</v>
      </c>
      <c r="C88" s="8"/>
      <c r="D88" s="8"/>
      <c r="E88" s="8">
        <f t="shared" si="1"/>
        <v>0</v>
      </c>
      <c r="F88" s="8">
        <v>0</v>
      </c>
      <c r="G88" s="8">
        <v>0</v>
      </c>
    </row>
    <row r="89" spans="1:7" x14ac:dyDescent="0.25">
      <c r="A89" s="6">
        <v>86</v>
      </c>
      <c r="B89" s="7" t="s">
        <v>216</v>
      </c>
      <c r="C89" s="8"/>
      <c r="D89" s="8"/>
      <c r="E89" s="8">
        <f t="shared" si="1"/>
        <v>0</v>
      </c>
      <c r="F89" s="8">
        <v>0</v>
      </c>
      <c r="G89" s="8">
        <v>0</v>
      </c>
    </row>
    <row r="90" spans="1:7" ht="31.5" x14ac:dyDescent="0.25">
      <c r="A90" s="6">
        <v>87</v>
      </c>
      <c r="B90" s="7" t="s">
        <v>217</v>
      </c>
      <c r="C90" s="8">
        <v>17433070</v>
      </c>
      <c r="D90" s="8">
        <v>22585189</v>
      </c>
      <c r="E90" s="8">
        <f t="shared" si="1"/>
        <v>14109599</v>
      </c>
      <c r="F90" s="8">
        <v>8475590</v>
      </c>
      <c r="G90" s="8">
        <v>0</v>
      </c>
    </row>
    <row r="91" spans="1:7" x14ac:dyDescent="0.25">
      <c r="A91" s="6">
        <v>88</v>
      </c>
      <c r="B91" s="9" t="s">
        <v>57</v>
      </c>
      <c r="C91" s="10">
        <f>SUM(C87:C90)</f>
        <v>82000000</v>
      </c>
      <c r="D91" s="10">
        <f>SUM(D87:D90)</f>
        <v>109124042</v>
      </c>
      <c r="E91" s="10">
        <f>SUM(E87:E90)</f>
        <v>67367373</v>
      </c>
      <c r="F91" s="10">
        <f>SUM(F87:F90)</f>
        <v>41756669</v>
      </c>
      <c r="G91" s="10">
        <f>SUM(G87:G90)</f>
        <v>0</v>
      </c>
    </row>
    <row r="92" spans="1:7" ht="31.5" x14ac:dyDescent="0.25">
      <c r="A92" s="6">
        <v>89</v>
      </c>
      <c r="B92" s="7" t="s">
        <v>218</v>
      </c>
      <c r="C92" s="8">
        <v>0</v>
      </c>
      <c r="D92" s="8"/>
      <c r="E92" s="8">
        <f t="shared" si="1"/>
        <v>0</v>
      </c>
      <c r="F92" s="8">
        <v>0</v>
      </c>
      <c r="G92" s="8">
        <v>0</v>
      </c>
    </row>
    <row r="93" spans="1:7" ht="31.5" x14ac:dyDescent="0.25">
      <c r="A93" s="6">
        <v>90</v>
      </c>
      <c r="B93" s="7" t="s">
        <v>219</v>
      </c>
      <c r="C93" s="8">
        <v>0</v>
      </c>
      <c r="D93" s="8"/>
      <c r="E93" s="8">
        <f t="shared" si="1"/>
        <v>0</v>
      </c>
      <c r="F93" s="8">
        <v>0</v>
      </c>
      <c r="G93" s="8">
        <v>0</v>
      </c>
    </row>
    <row r="94" spans="1:7" ht="31.5" x14ac:dyDescent="0.25">
      <c r="A94" s="6">
        <v>91</v>
      </c>
      <c r="B94" s="7" t="s">
        <v>220</v>
      </c>
      <c r="C94" s="8">
        <v>0</v>
      </c>
      <c r="D94" s="8"/>
      <c r="E94" s="8">
        <f t="shared" si="1"/>
        <v>0</v>
      </c>
      <c r="F94" s="8">
        <v>0</v>
      </c>
      <c r="G94" s="8">
        <v>0</v>
      </c>
    </row>
    <row r="95" spans="1:7" ht="31.5" x14ac:dyDescent="0.25">
      <c r="A95" s="6">
        <v>92</v>
      </c>
      <c r="B95" s="7" t="s">
        <v>221</v>
      </c>
      <c r="C95" s="8">
        <v>0</v>
      </c>
      <c r="D95" s="8">
        <v>1225680</v>
      </c>
      <c r="E95" s="8">
        <f t="shared" si="1"/>
        <v>1225680</v>
      </c>
      <c r="F95" s="8">
        <v>0</v>
      </c>
      <c r="G95" s="8">
        <v>0</v>
      </c>
    </row>
    <row r="96" spans="1:7" ht="31.5" x14ac:dyDescent="0.25">
      <c r="A96" s="6">
        <v>93</v>
      </c>
      <c r="B96" s="7" t="s">
        <v>222</v>
      </c>
      <c r="C96" s="8">
        <v>0</v>
      </c>
      <c r="D96" s="8"/>
      <c r="E96" s="8">
        <f t="shared" si="1"/>
        <v>0</v>
      </c>
      <c r="F96" s="8">
        <v>0</v>
      </c>
      <c r="G96" s="8">
        <v>0</v>
      </c>
    </row>
    <row r="97" spans="1:7" ht="31.5" x14ac:dyDescent="0.25">
      <c r="A97" s="6">
        <v>94</v>
      </c>
      <c r="B97" s="7" t="s">
        <v>223</v>
      </c>
      <c r="C97" s="8">
        <v>0</v>
      </c>
      <c r="D97" s="8"/>
      <c r="E97" s="8">
        <f t="shared" si="1"/>
        <v>0</v>
      </c>
      <c r="F97" s="8">
        <v>0</v>
      </c>
      <c r="G97" s="8">
        <v>0</v>
      </c>
    </row>
    <row r="98" spans="1:7" x14ac:dyDescent="0.25">
      <c r="A98" s="6">
        <v>95</v>
      </c>
      <c r="B98" s="7" t="s">
        <v>224</v>
      </c>
      <c r="C98" s="8">
        <v>0</v>
      </c>
      <c r="D98" s="8"/>
      <c r="E98" s="8">
        <f t="shared" si="1"/>
        <v>0</v>
      </c>
      <c r="F98" s="8">
        <v>0</v>
      </c>
      <c r="G98" s="8">
        <v>0</v>
      </c>
    </row>
    <row r="99" spans="1:7" ht="31.5" x14ac:dyDescent="0.25">
      <c r="A99" s="6">
        <v>96</v>
      </c>
      <c r="B99" s="7" t="s">
        <v>225</v>
      </c>
      <c r="C99" s="8"/>
      <c r="D99" s="8"/>
      <c r="E99" s="8">
        <f t="shared" si="1"/>
        <v>0</v>
      </c>
      <c r="F99" s="8">
        <v>0</v>
      </c>
      <c r="G99" s="8">
        <v>0</v>
      </c>
    </row>
    <row r="100" spans="1:7" ht="31.5" x14ac:dyDescent="0.25">
      <c r="A100" s="6">
        <v>97</v>
      </c>
      <c r="B100" s="9" t="s">
        <v>225</v>
      </c>
      <c r="C100" s="10">
        <f>SUM(C92:C99)</f>
        <v>0</v>
      </c>
      <c r="D100" s="10">
        <f>SUM(D92:D99)</f>
        <v>1225680</v>
      </c>
      <c r="E100" s="10">
        <f>SUM(E92:E99)</f>
        <v>1225680</v>
      </c>
      <c r="F100" s="10">
        <v>0</v>
      </c>
      <c r="G100" s="10">
        <v>0</v>
      </c>
    </row>
    <row r="101" spans="1:7" x14ac:dyDescent="0.25">
      <c r="A101" s="6">
        <v>98</v>
      </c>
      <c r="B101" s="7" t="s">
        <v>367</v>
      </c>
      <c r="C101" s="8">
        <v>20000000</v>
      </c>
      <c r="D101" s="8">
        <v>27903292</v>
      </c>
      <c r="E101" s="8">
        <f t="shared" si="1"/>
        <v>27903292</v>
      </c>
      <c r="F101" s="10"/>
      <c r="G101" s="10"/>
    </row>
    <row r="102" spans="1:7" x14ac:dyDescent="0.25">
      <c r="A102" s="6">
        <v>99</v>
      </c>
      <c r="B102" s="9" t="s">
        <v>226</v>
      </c>
      <c r="C102" s="10">
        <f>C101</f>
        <v>20000000</v>
      </c>
      <c r="D102" s="10">
        <f>D101</f>
        <v>27903292</v>
      </c>
      <c r="E102" s="10">
        <f>E101</f>
        <v>27903292</v>
      </c>
      <c r="F102" s="10">
        <v>0</v>
      </c>
      <c r="G102" s="10">
        <v>0</v>
      </c>
    </row>
    <row r="103" spans="1:7" x14ac:dyDescent="0.25">
      <c r="A103" s="6">
        <v>100</v>
      </c>
      <c r="B103" s="9" t="s">
        <v>227</v>
      </c>
      <c r="C103" s="10">
        <f>C91+C86+C78+C48+C23+C22+C61+C100+C66+C102</f>
        <v>520603724</v>
      </c>
      <c r="D103" s="10">
        <f>D91+D86+D78+D48+D23+D22+D61+D100+D66+D102</f>
        <v>551132475</v>
      </c>
      <c r="E103" s="10">
        <f>E91+E86+E78+E48+E23+E22+E61+E100+E66+E102</f>
        <v>425742887</v>
      </c>
      <c r="F103" s="10">
        <f>F91+F86+F78+F48+F23+F22+F61+F100+F66+F102</f>
        <v>126018188</v>
      </c>
      <c r="G103" s="10">
        <f>G78</f>
        <v>0</v>
      </c>
    </row>
    <row r="104" spans="1:7" x14ac:dyDescent="0.25">
      <c r="A104" s="6">
        <v>101</v>
      </c>
      <c r="B104" s="7" t="s">
        <v>228</v>
      </c>
      <c r="C104" s="13">
        <v>0</v>
      </c>
      <c r="D104" s="13"/>
      <c r="E104" s="8">
        <f t="shared" si="1"/>
        <v>0</v>
      </c>
      <c r="F104" s="13">
        <v>0</v>
      </c>
      <c r="G104" s="13">
        <v>0</v>
      </c>
    </row>
    <row r="105" spans="1:7" ht="31.5" x14ac:dyDescent="0.25">
      <c r="A105" s="6">
        <f>A104+1</f>
        <v>102</v>
      </c>
      <c r="B105" s="7" t="s">
        <v>229</v>
      </c>
      <c r="C105" s="13">
        <v>0</v>
      </c>
      <c r="D105" s="13"/>
      <c r="E105" s="8">
        <f t="shared" si="1"/>
        <v>0</v>
      </c>
      <c r="F105" s="13">
        <v>0</v>
      </c>
      <c r="G105" s="13">
        <v>0</v>
      </c>
    </row>
    <row r="106" spans="1:7" x14ac:dyDescent="0.25">
      <c r="A106" s="6">
        <f t="shared" ref="A106:A134" si="2">A105+1</f>
        <v>103</v>
      </c>
      <c r="B106" s="7" t="s">
        <v>230</v>
      </c>
      <c r="C106" s="13">
        <v>0</v>
      </c>
      <c r="D106" s="13"/>
      <c r="E106" s="8">
        <f t="shared" si="1"/>
        <v>0</v>
      </c>
      <c r="F106" s="13">
        <v>0</v>
      </c>
      <c r="G106" s="13">
        <v>0</v>
      </c>
    </row>
    <row r="107" spans="1:7" x14ac:dyDescent="0.25">
      <c r="A107" s="6">
        <f t="shared" si="2"/>
        <v>104</v>
      </c>
      <c r="B107" s="9" t="s">
        <v>231</v>
      </c>
      <c r="C107" s="14">
        <v>0</v>
      </c>
      <c r="D107" s="14"/>
      <c r="E107" s="8">
        <f t="shared" si="1"/>
        <v>0</v>
      </c>
      <c r="F107" s="14">
        <v>0</v>
      </c>
      <c r="G107" s="14">
        <v>0</v>
      </c>
    </row>
    <row r="108" spans="1:7" x14ac:dyDescent="0.25">
      <c r="A108" s="6">
        <f t="shared" si="2"/>
        <v>105</v>
      </c>
      <c r="B108" s="7" t="s">
        <v>232</v>
      </c>
      <c r="C108" s="13">
        <v>0</v>
      </c>
      <c r="D108" s="13"/>
      <c r="E108" s="8">
        <f t="shared" si="1"/>
        <v>0</v>
      </c>
      <c r="F108" s="13">
        <v>0</v>
      </c>
      <c r="G108" s="13">
        <v>0</v>
      </c>
    </row>
    <row r="109" spans="1:7" x14ac:dyDescent="0.25">
      <c r="A109" s="6">
        <f t="shared" si="2"/>
        <v>106</v>
      </c>
      <c r="B109" s="7" t="s">
        <v>233</v>
      </c>
      <c r="C109" s="13">
        <v>0</v>
      </c>
      <c r="D109" s="13"/>
      <c r="E109" s="8">
        <f t="shared" si="1"/>
        <v>0</v>
      </c>
      <c r="F109" s="13">
        <v>0</v>
      </c>
      <c r="G109" s="13">
        <v>0</v>
      </c>
    </row>
    <row r="110" spans="1:7" x14ac:dyDescent="0.25">
      <c r="A110" s="6">
        <f t="shared" si="2"/>
        <v>107</v>
      </c>
      <c r="B110" s="7" t="s">
        <v>287</v>
      </c>
      <c r="C110" s="13">
        <v>0</v>
      </c>
      <c r="D110" s="13"/>
      <c r="E110" s="8">
        <f t="shared" si="1"/>
        <v>0</v>
      </c>
      <c r="F110" s="13">
        <v>0</v>
      </c>
      <c r="G110" s="13">
        <v>0</v>
      </c>
    </row>
    <row r="111" spans="1:7" x14ac:dyDescent="0.25">
      <c r="A111" s="6">
        <f t="shared" si="2"/>
        <v>108</v>
      </c>
      <c r="B111" s="7" t="s">
        <v>288</v>
      </c>
      <c r="C111" s="13">
        <v>0</v>
      </c>
      <c r="D111" s="13"/>
      <c r="E111" s="8">
        <f t="shared" si="1"/>
        <v>0</v>
      </c>
      <c r="F111" s="13">
        <v>0</v>
      </c>
      <c r="G111" s="13">
        <v>0</v>
      </c>
    </row>
    <row r="112" spans="1:7" x14ac:dyDescent="0.25">
      <c r="A112" s="6">
        <f t="shared" si="2"/>
        <v>109</v>
      </c>
      <c r="B112" s="7" t="s">
        <v>289</v>
      </c>
      <c r="C112" s="13">
        <v>0</v>
      </c>
      <c r="D112" s="13"/>
      <c r="E112" s="8">
        <f t="shared" si="1"/>
        <v>0</v>
      </c>
      <c r="F112" s="13">
        <v>0</v>
      </c>
      <c r="G112" s="13">
        <v>0</v>
      </c>
    </row>
    <row r="113" spans="1:7" x14ac:dyDescent="0.25">
      <c r="A113" s="6">
        <f t="shared" si="2"/>
        <v>110</v>
      </c>
      <c r="B113" s="7" t="s">
        <v>290</v>
      </c>
      <c r="C113" s="13">
        <v>0</v>
      </c>
      <c r="D113" s="13"/>
      <c r="E113" s="8">
        <f t="shared" si="1"/>
        <v>0</v>
      </c>
      <c r="F113" s="13">
        <v>0</v>
      </c>
      <c r="G113" s="13">
        <v>0</v>
      </c>
    </row>
    <row r="114" spans="1:7" x14ac:dyDescent="0.25">
      <c r="A114" s="6">
        <f t="shared" si="2"/>
        <v>111</v>
      </c>
      <c r="B114" s="9" t="s">
        <v>234</v>
      </c>
      <c r="C114" s="14">
        <v>0</v>
      </c>
      <c r="D114" s="14"/>
      <c r="E114" s="8">
        <f t="shared" si="1"/>
        <v>0</v>
      </c>
      <c r="F114" s="14">
        <v>0</v>
      </c>
      <c r="G114" s="14">
        <v>0</v>
      </c>
    </row>
    <row r="115" spans="1:7" ht="31.5" x14ac:dyDescent="0.25">
      <c r="A115" s="6">
        <f t="shared" si="2"/>
        <v>112</v>
      </c>
      <c r="B115" s="7" t="s">
        <v>235</v>
      </c>
      <c r="C115" s="13">
        <v>0</v>
      </c>
      <c r="D115" s="13"/>
      <c r="E115" s="8">
        <f t="shared" si="1"/>
        <v>0</v>
      </c>
      <c r="F115" s="13">
        <v>0</v>
      </c>
      <c r="G115" s="13">
        <v>0</v>
      </c>
    </row>
    <row r="116" spans="1:7" ht="31.5" x14ac:dyDescent="0.25">
      <c r="A116" s="6">
        <f t="shared" si="2"/>
        <v>113</v>
      </c>
      <c r="B116" s="7" t="s">
        <v>236</v>
      </c>
      <c r="C116" s="13">
        <v>5792421</v>
      </c>
      <c r="D116" s="13">
        <v>6628750</v>
      </c>
      <c r="E116" s="8">
        <f t="shared" si="1"/>
        <v>6628750</v>
      </c>
      <c r="F116" s="13">
        <v>0</v>
      </c>
      <c r="G116" s="13">
        <v>0</v>
      </c>
    </row>
    <row r="117" spans="1:7" x14ac:dyDescent="0.25">
      <c r="A117" s="6">
        <f t="shared" si="2"/>
        <v>114</v>
      </c>
      <c r="B117" s="7" t="s">
        <v>237</v>
      </c>
      <c r="C117" s="134">
        <v>120089543</v>
      </c>
      <c r="D117" s="134">
        <v>111529457</v>
      </c>
      <c r="E117" s="8">
        <f t="shared" si="1"/>
        <v>111529457</v>
      </c>
      <c r="F117" s="13">
        <v>0</v>
      </c>
      <c r="G117" s="13">
        <v>0</v>
      </c>
    </row>
    <row r="118" spans="1:7" x14ac:dyDescent="0.25">
      <c r="A118" s="6">
        <f t="shared" si="2"/>
        <v>115</v>
      </c>
      <c r="B118" s="7" t="s">
        <v>238</v>
      </c>
      <c r="C118" s="134">
        <v>0</v>
      </c>
      <c r="D118" s="134"/>
      <c r="E118" s="8">
        <f t="shared" si="1"/>
        <v>0</v>
      </c>
      <c r="F118" s="13">
        <v>0</v>
      </c>
      <c r="G118" s="13">
        <v>0</v>
      </c>
    </row>
    <row r="119" spans="1:7" x14ac:dyDescent="0.25">
      <c r="A119" s="6">
        <f t="shared" si="2"/>
        <v>116</v>
      </c>
      <c r="B119" s="7" t="s">
        <v>239</v>
      </c>
      <c r="C119" s="13">
        <v>0</v>
      </c>
      <c r="D119" s="13"/>
      <c r="E119" s="8">
        <f t="shared" si="1"/>
        <v>0</v>
      </c>
      <c r="F119" s="13">
        <v>0</v>
      </c>
      <c r="G119" s="13">
        <v>0</v>
      </c>
    </row>
    <row r="120" spans="1:7" ht="31.5" x14ac:dyDescent="0.25">
      <c r="A120" s="6">
        <f t="shared" si="2"/>
        <v>117</v>
      </c>
      <c r="B120" s="7" t="s">
        <v>240</v>
      </c>
      <c r="C120" s="13">
        <v>0</v>
      </c>
      <c r="D120" s="13"/>
      <c r="E120" s="8">
        <f t="shared" si="1"/>
        <v>0</v>
      </c>
      <c r="F120" s="13">
        <v>0</v>
      </c>
      <c r="G120" s="13">
        <v>0</v>
      </c>
    </row>
    <row r="121" spans="1:7" x14ac:dyDescent="0.25">
      <c r="A121" s="6">
        <f t="shared" si="2"/>
        <v>118</v>
      </c>
      <c r="B121" s="7" t="s">
        <v>291</v>
      </c>
      <c r="C121" s="13">
        <v>0</v>
      </c>
      <c r="D121" s="13"/>
      <c r="E121" s="8">
        <f t="shared" si="1"/>
        <v>0</v>
      </c>
      <c r="F121" s="13">
        <v>0</v>
      </c>
      <c r="G121" s="13">
        <v>0</v>
      </c>
    </row>
    <row r="122" spans="1:7" x14ac:dyDescent="0.25">
      <c r="A122" s="6">
        <f t="shared" si="2"/>
        <v>119</v>
      </c>
      <c r="B122" s="7" t="s">
        <v>292</v>
      </c>
      <c r="C122" s="13">
        <v>0</v>
      </c>
      <c r="D122" s="13"/>
      <c r="E122" s="8">
        <f t="shared" si="1"/>
        <v>0</v>
      </c>
      <c r="F122" s="13">
        <v>0</v>
      </c>
      <c r="G122" s="13">
        <v>0</v>
      </c>
    </row>
    <row r="123" spans="1:7" x14ac:dyDescent="0.25">
      <c r="A123" s="6">
        <f t="shared" si="2"/>
        <v>120</v>
      </c>
      <c r="B123" s="7" t="s">
        <v>322</v>
      </c>
      <c r="C123" s="13">
        <v>0</v>
      </c>
      <c r="D123" s="13"/>
      <c r="E123" s="8">
        <f t="shared" si="1"/>
        <v>0</v>
      </c>
      <c r="F123" s="13">
        <v>0</v>
      </c>
      <c r="G123" s="13">
        <v>0</v>
      </c>
    </row>
    <row r="124" spans="1:7" x14ac:dyDescent="0.25">
      <c r="A124" s="6">
        <f t="shared" si="2"/>
        <v>121</v>
      </c>
      <c r="B124" s="9" t="s">
        <v>241</v>
      </c>
      <c r="C124" s="14">
        <f>SUM(C115:C122)</f>
        <v>125881964</v>
      </c>
      <c r="D124" s="14">
        <f>SUM(D115:D122)</f>
        <v>118158207</v>
      </c>
      <c r="E124" s="14">
        <f>SUM(E115:E122)</f>
        <v>118158207</v>
      </c>
      <c r="F124" s="14">
        <f>SUM(F115:F122)</f>
        <v>0</v>
      </c>
      <c r="G124" s="14">
        <v>0</v>
      </c>
    </row>
    <row r="125" spans="1:7" x14ac:dyDescent="0.25">
      <c r="A125" s="6">
        <f t="shared" si="2"/>
        <v>122</v>
      </c>
      <c r="B125" s="7" t="s">
        <v>242</v>
      </c>
      <c r="C125" s="13">
        <v>67360000</v>
      </c>
      <c r="D125" s="13">
        <v>67360000</v>
      </c>
      <c r="E125" s="8">
        <f t="shared" si="1"/>
        <v>67360000</v>
      </c>
      <c r="F125" s="13">
        <v>0</v>
      </c>
      <c r="G125" s="13">
        <v>0</v>
      </c>
    </row>
    <row r="126" spans="1:7" x14ac:dyDescent="0.25">
      <c r="A126" s="6">
        <f t="shared" si="2"/>
        <v>123</v>
      </c>
      <c r="B126" s="7" t="s">
        <v>243</v>
      </c>
      <c r="C126" s="13">
        <v>0</v>
      </c>
      <c r="D126" s="13"/>
      <c r="E126" s="8">
        <f t="shared" si="1"/>
        <v>0</v>
      </c>
      <c r="F126" s="13">
        <v>0</v>
      </c>
      <c r="G126" s="13">
        <v>0</v>
      </c>
    </row>
    <row r="127" spans="1:7" x14ac:dyDescent="0.25">
      <c r="A127" s="6">
        <f t="shared" si="2"/>
        <v>124</v>
      </c>
      <c r="B127" s="7" t="s">
        <v>244</v>
      </c>
      <c r="C127" s="13">
        <v>0</v>
      </c>
      <c r="D127" s="13"/>
      <c r="E127" s="8">
        <f t="shared" si="1"/>
        <v>0</v>
      </c>
      <c r="F127" s="13">
        <v>0</v>
      </c>
      <c r="G127" s="13">
        <v>0</v>
      </c>
    </row>
    <row r="128" spans="1:7" ht="31.5" x14ac:dyDescent="0.25">
      <c r="A128" s="6">
        <f t="shared" si="2"/>
        <v>125</v>
      </c>
      <c r="B128" s="7" t="s">
        <v>293</v>
      </c>
      <c r="C128" s="13">
        <v>0</v>
      </c>
      <c r="D128" s="13"/>
      <c r="E128" s="8">
        <f t="shared" si="1"/>
        <v>0</v>
      </c>
      <c r="F128" s="13">
        <v>0</v>
      </c>
      <c r="G128" s="13">
        <v>0</v>
      </c>
    </row>
    <row r="129" spans="1:7" ht="31.5" x14ac:dyDescent="0.25">
      <c r="A129" s="6">
        <f t="shared" si="2"/>
        <v>126</v>
      </c>
      <c r="B129" s="7" t="s">
        <v>294</v>
      </c>
      <c r="C129" s="13">
        <v>0</v>
      </c>
      <c r="D129" s="13"/>
      <c r="E129" s="8">
        <f t="shared" si="1"/>
        <v>0</v>
      </c>
      <c r="F129" s="13">
        <v>0</v>
      </c>
      <c r="G129" s="13">
        <v>0</v>
      </c>
    </row>
    <row r="130" spans="1:7" x14ac:dyDescent="0.25">
      <c r="A130" s="6">
        <f t="shared" si="2"/>
        <v>127</v>
      </c>
      <c r="B130" s="9" t="s">
        <v>245</v>
      </c>
      <c r="C130" s="13">
        <v>0</v>
      </c>
      <c r="D130" s="13"/>
      <c r="E130" s="8">
        <f t="shared" si="1"/>
        <v>0</v>
      </c>
      <c r="F130" s="13">
        <v>0</v>
      </c>
      <c r="G130" s="13">
        <v>0</v>
      </c>
    </row>
    <row r="131" spans="1:7" ht="31.5" x14ac:dyDescent="0.25">
      <c r="A131" s="6">
        <f t="shared" si="2"/>
        <v>128</v>
      </c>
      <c r="B131" s="7" t="s">
        <v>246</v>
      </c>
      <c r="C131" s="13">
        <v>0</v>
      </c>
      <c r="D131" s="13"/>
      <c r="E131" s="8">
        <f t="shared" si="1"/>
        <v>0</v>
      </c>
      <c r="F131" s="13">
        <v>0</v>
      </c>
      <c r="G131" s="13">
        <v>0</v>
      </c>
    </row>
    <row r="132" spans="1:7" x14ac:dyDescent="0.25">
      <c r="A132" s="6">
        <f t="shared" si="2"/>
        <v>129</v>
      </c>
      <c r="B132" s="7" t="s">
        <v>295</v>
      </c>
      <c r="C132" s="13">
        <v>0</v>
      </c>
      <c r="D132" s="13"/>
      <c r="E132" s="8">
        <f t="shared" si="1"/>
        <v>0</v>
      </c>
      <c r="F132" s="13">
        <v>0</v>
      </c>
      <c r="G132" s="13">
        <v>0</v>
      </c>
    </row>
    <row r="133" spans="1:7" x14ac:dyDescent="0.25">
      <c r="A133" s="6">
        <f t="shared" si="2"/>
        <v>130</v>
      </c>
      <c r="B133" s="9" t="s">
        <v>247</v>
      </c>
      <c r="C133" s="14">
        <f>C130+C124+C114+C125</f>
        <v>193241964</v>
      </c>
      <c r="D133" s="14">
        <f>D130+D124+D114+D125</f>
        <v>185518207</v>
      </c>
      <c r="E133" s="14">
        <f>E130+E124+E114+E125</f>
        <v>185518207</v>
      </c>
      <c r="F133" s="14">
        <f>F130+F124+F114</f>
        <v>0</v>
      </c>
      <c r="G133" s="14">
        <v>0</v>
      </c>
    </row>
    <row r="134" spans="1:7" x14ac:dyDescent="0.25">
      <c r="A134" s="6">
        <f t="shared" si="2"/>
        <v>131</v>
      </c>
      <c r="B134" s="9" t="s">
        <v>257</v>
      </c>
      <c r="C134" s="14">
        <f>C133+C103</f>
        <v>713845688</v>
      </c>
      <c r="D134" s="14">
        <f>D133+D103</f>
        <v>736650682</v>
      </c>
      <c r="E134" s="14">
        <f>E133+E103</f>
        <v>611261094</v>
      </c>
      <c r="F134" s="14">
        <f>F133+F103</f>
        <v>126018188</v>
      </c>
      <c r="G134" s="14">
        <f>G133+G103</f>
        <v>0</v>
      </c>
    </row>
  </sheetData>
  <mergeCells count="1">
    <mergeCell ref="B1:F1"/>
  </mergeCells>
  <phoneticPr fontId="4" type="noConversion"/>
  <pageMargins left="0.59055118110236227" right="0.23622047244094491" top="0.9055118110236221" bottom="0.59055118110236227" header="0.51181102362204722" footer="0.51181102362204722"/>
  <pageSetup paperSize="9" scale="70" orientation="portrait" r:id="rId1"/>
  <headerFooter alignWithMargins="0">
    <oddHeader>&amp;R2. melléklet</oddHeader>
  </headerFooter>
  <rowBreaks count="2" manualBreakCount="2">
    <brk id="48" max="16383" man="1"/>
    <brk id="9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4"/>
  <sheetViews>
    <sheetView view="pageLayout" zoomScaleNormal="100" workbookViewId="0">
      <selection activeCell="B11" sqref="B11"/>
    </sheetView>
  </sheetViews>
  <sheetFormatPr defaultColWidth="22.1640625" defaultRowHeight="15.75" x14ac:dyDescent="0.2"/>
  <cols>
    <col min="1" max="1" width="8" style="23" customWidth="1"/>
    <col min="2" max="2" width="42" style="24" customWidth="1"/>
    <col min="3" max="3" width="16.5" style="24" customWidth="1"/>
    <col min="4" max="4" width="16.1640625" style="24" customWidth="1"/>
    <col min="5" max="5" width="40.6640625" style="24" customWidth="1"/>
    <col min="6" max="6" width="16" style="24" customWidth="1"/>
    <col min="7" max="7" width="16.1640625" style="24" customWidth="1"/>
    <col min="8" max="16384" width="22.1640625" style="24"/>
  </cols>
  <sheetData>
    <row r="1" spans="1:7" x14ac:dyDescent="0.2">
      <c r="A1" s="180"/>
      <c r="G1" s="25" t="s">
        <v>296</v>
      </c>
    </row>
    <row r="2" spans="1:7" x14ac:dyDescent="0.2">
      <c r="A2" s="180"/>
      <c r="B2" s="196" t="s">
        <v>362</v>
      </c>
      <c r="C2" s="196"/>
      <c r="D2" s="196"/>
      <c r="E2" s="196"/>
      <c r="F2" s="196"/>
      <c r="G2" s="196"/>
    </row>
    <row r="3" spans="1:7" x14ac:dyDescent="0.2">
      <c r="A3" s="181"/>
      <c r="B3" s="197" t="s">
        <v>363</v>
      </c>
      <c r="C3" s="197"/>
      <c r="D3" s="197"/>
      <c r="E3" s="197"/>
      <c r="F3" s="197"/>
      <c r="G3" s="197"/>
    </row>
    <row r="4" spans="1:7" s="28" customFormat="1" ht="31.5" x14ac:dyDescent="0.2">
      <c r="A4" s="179"/>
      <c r="B4" s="27" t="s">
        <v>4</v>
      </c>
      <c r="C4" s="27" t="s">
        <v>518</v>
      </c>
      <c r="D4" s="27" t="s">
        <v>519</v>
      </c>
      <c r="E4" s="27" t="s">
        <v>4</v>
      </c>
      <c r="F4" s="27" t="s">
        <v>518</v>
      </c>
      <c r="G4" s="27" t="s">
        <v>519</v>
      </c>
    </row>
    <row r="5" spans="1:7" s="23" customFormat="1" x14ac:dyDescent="0.2">
      <c r="A5" s="26" t="s">
        <v>50</v>
      </c>
      <c r="B5" s="26" t="s">
        <v>42</v>
      </c>
      <c r="C5" s="26" t="s">
        <v>53</v>
      </c>
      <c r="D5" s="26" t="s">
        <v>44</v>
      </c>
      <c r="E5" s="26" t="s">
        <v>51</v>
      </c>
      <c r="F5" s="26" t="s">
        <v>52</v>
      </c>
      <c r="G5" s="26" t="s">
        <v>61</v>
      </c>
    </row>
    <row r="6" spans="1:7" ht="31.5" x14ac:dyDescent="0.2">
      <c r="A6" s="26">
        <v>1</v>
      </c>
      <c r="B6" s="29" t="s">
        <v>74</v>
      </c>
      <c r="C6" s="30">
        <f>'1'!C10</f>
        <v>141569728</v>
      </c>
      <c r="D6" s="30">
        <f>'1'!D10</f>
        <v>159161678</v>
      </c>
      <c r="E6" s="29" t="s">
        <v>5</v>
      </c>
      <c r="F6" s="30">
        <f>'2'!C22</f>
        <v>63289243</v>
      </c>
      <c r="G6" s="30">
        <f>'2'!D22</f>
        <v>59776424</v>
      </c>
    </row>
    <row r="7" spans="1:7" ht="31.5" x14ac:dyDescent="0.2">
      <c r="A7" s="26">
        <v>2</v>
      </c>
      <c r="B7" s="29" t="s">
        <v>80</v>
      </c>
      <c r="C7" s="30">
        <f>'1'!C15</f>
        <v>45953218</v>
      </c>
      <c r="D7" s="30">
        <f>'1'!D15</f>
        <v>33774231</v>
      </c>
      <c r="E7" s="29" t="s">
        <v>347</v>
      </c>
      <c r="F7" s="30">
        <f>'2'!C23</f>
        <v>11184663</v>
      </c>
      <c r="G7" s="30">
        <f>'2'!D23</f>
        <v>8985720</v>
      </c>
    </row>
    <row r="8" spans="1:7" x14ac:dyDescent="0.2">
      <c r="A8" s="26">
        <v>3</v>
      </c>
      <c r="B8" s="29" t="s">
        <v>98</v>
      </c>
      <c r="C8" s="30">
        <f>'1'!C36</f>
        <v>133375000</v>
      </c>
      <c r="D8" s="30">
        <f>'1'!D36</f>
        <v>134536344</v>
      </c>
      <c r="E8" s="29" t="s">
        <v>183</v>
      </c>
      <c r="F8" s="30">
        <f>'2'!C48</f>
        <v>120647396</v>
      </c>
      <c r="G8" s="30">
        <f>'2'!D48</f>
        <v>102024841</v>
      </c>
    </row>
    <row r="9" spans="1:7" x14ac:dyDescent="0.2">
      <c r="A9" s="26">
        <v>4</v>
      </c>
      <c r="B9" s="29" t="s">
        <v>58</v>
      </c>
      <c r="C9" s="30">
        <f>'1'!C52</f>
        <v>73531350</v>
      </c>
      <c r="D9" s="30">
        <f>'1'!D52</f>
        <v>84255530</v>
      </c>
      <c r="E9" s="29" t="s">
        <v>252</v>
      </c>
      <c r="F9" s="30">
        <f>'2'!C61</f>
        <v>3800000</v>
      </c>
      <c r="G9" s="30">
        <f>'2'!D61</f>
        <v>1700000</v>
      </c>
    </row>
    <row r="10" spans="1:7" x14ac:dyDescent="0.2">
      <c r="A10" s="26">
        <v>5</v>
      </c>
      <c r="B10" s="29" t="s">
        <v>115</v>
      </c>
      <c r="C10" s="30">
        <f>'1'!C64</f>
        <v>0</v>
      </c>
      <c r="D10" s="30">
        <f>'1'!D64</f>
        <v>159332</v>
      </c>
      <c r="E10" s="29" t="s">
        <v>324</v>
      </c>
      <c r="F10" s="30">
        <f>'2'!C66</f>
        <v>0</v>
      </c>
      <c r="G10" s="30">
        <f>'2'!D66</f>
        <v>220611</v>
      </c>
    </row>
    <row r="11" spans="1:7" ht="31.5" x14ac:dyDescent="0.2">
      <c r="A11" s="26">
        <v>6</v>
      </c>
      <c r="B11" s="29" t="s">
        <v>354</v>
      </c>
      <c r="C11" s="30">
        <v>37686759</v>
      </c>
      <c r="D11" s="30">
        <v>37686759</v>
      </c>
      <c r="E11" s="29" t="s">
        <v>205</v>
      </c>
      <c r="F11" s="30">
        <f>'2'!C78</f>
        <v>107442422</v>
      </c>
      <c r="G11" s="30">
        <f>'2'!D78</f>
        <v>159674033</v>
      </c>
    </row>
    <row r="12" spans="1:7" x14ac:dyDescent="0.2">
      <c r="A12" s="26">
        <v>7</v>
      </c>
      <c r="B12" s="30" t="s">
        <v>355</v>
      </c>
      <c r="C12" s="30">
        <f>'1'!C84</f>
        <v>129633</v>
      </c>
      <c r="D12" s="30">
        <f>'1'!D84</f>
        <v>965962</v>
      </c>
      <c r="E12" s="44" t="s">
        <v>355</v>
      </c>
      <c r="F12" s="30">
        <f>'2'!C116</f>
        <v>5792421</v>
      </c>
      <c r="G12" s="30">
        <f>'2'!D116</f>
        <v>6628750</v>
      </c>
    </row>
    <row r="13" spans="1:7" x14ac:dyDescent="0.2">
      <c r="A13" s="26"/>
      <c r="B13" s="30"/>
      <c r="C13" s="30"/>
      <c r="D13" s="30"/>
      <c r="E13" s="44" t="s">
        <v>368</v>
      </c>
      <c r="F13" s="30">
        <f>'2'!C117</f>
        <v>120089543</v>
      </c>
      <c r="G13" s="30">
        <f>'2'!D117</f>
        <v>111529457</v>
      </c>
    </row>
    <row r="14" spans="1:7" x14ac:dyDescent="0.2">
      <c r="A14" s="26">
        <v>8</v>
      </c>
      <c r="B14" s="31" t="s">
        <v>58</v>
      </c>
      <c r="C14" s="31">
        <f>SUM(C6:C12)</f>
        <v>432245688</v>
      </c>
      <c r="D14" s="31">
        <f>SUM(D6:D12)</f>
        <v>450539836</v>
      </c>
      <c r="E14" s="45" t="s">
        <v>356</v>
      </c>
      <c r="F14" s="31">
        <f>SUM(F6:F13)</f>
        <v>432245688</v>
      </c>
      <c r="G14" s="31">
        <f>SUM(G6:G13)</f>
        <v>450539836</v>
      </c>
    </row>
    <row r="15" spans="1:7" x14ac:dyDescent="0.2">
      <c r="A15" s="26">
        <v>9</v>
      </c>
      <c r="B15" s="191"/>
      <c r="C15" s="192"/>
      <c r="D15" s="167"/>
      <c r="E15" s="31" t="s">
        <v>331</v>
      </c>
      <c r="F15" s="31">
        <f>C14-F14</f>
        <v>0</v>
      </c>
      <c r="G15" s="31">
        <f>D14-G14</f>
        <v>0</v>
      </c>
    </row>
    <row r="16" spans="1:7" x14ac:dyDescent="0.2">
      <c r="A16" s="26">
        <v>10</v>
      </c>
      <c r="B16" s="193" t="s">
        <v>364</v>
      </c>
      <c r="C16" s="194"/>
      <c r="D16" s="194"/>
      <c r="E16" s="194"/>
      <c r="F16" s="195"/>
    </row>
    <row r="17" spans="1:7" ht="31.5" x14ac:dyDescent="0.2">
      <c r="A17" s="26">
        <v>11</v>
      </c>
      <c r="B17" s="29" t="s">
        <v>86</v>
      </c>
      <c r="C17" s="30">
        <f>'1'!C22</f>
        <v>40000000</v>
      </c>
      <c r="D17" s="30">
        <f>'1'!D22</f>
        <v>69999999</v>
      </c>
      <c r="E17" s="30" t="s">
        <v>56</v>
      </c>
      <c r="F17" s="30">
        <f>'2'!C86</f>
        <v>112240000</v>
      </c>
      <c r="G17" s="30">
        <f>'2'!D86</f>
        <v>80497832</v>
      </c>
    </row>
    <row r="18" spans="1:7" x14ac:dyDescent="0.2">
      <c r="A18" s="26">
        <v>12</v>
      </c>
      <c r="B18" s="29" t="s">
        <v>55</v>
      </c>
      <c r="C18" s="30">
        <f>'1'!C80+'1'!C58</f>
        <v>155384903</v>
      </c>
      <c r="D18" s="30">
        <f>'1'!D80+'1'!D58</f>
        <v>124895750</v>
      </c>
      <c r="E18" s="30" t="s">
        <v>57</v>
      </c>
      <c r="F18" s="30">
        <f>'2'!C91</f>
        <v>82000000</v>
      </c>
      <c r="G18" s="30">
        <f>'2'!D91</f>
        <v>109124042</v>
      </c>
    </row>
    <row r="19" spans="1:7" ht="31.5" x14ac:dyDescent="0.2">
      <c r="A19" s="26">
        <v>13</v>
      </c>
      <c r="B19" s="29" t="s">
        <v>251</v>
      </c>
      <c r="C19" s="30">
        <f>'1'!C70</f>
        <v>0</v>
      </c>
      <c r="D19" s="30">
        <f>'1'!D70</f>
        <v>5000000</v>
      </c>
      <c r="E19" s="30" t="s">
        <v>253</v>
      </c>
      <c r="F19" s="30">
        <v>20000000</v>
      </c>
      <c r="G19" s="30">
        <f>'2'!D101</f>
        <v>27903292</v>
      </c>
    </row>
    <row r="20" spans="1:7" ht="47.25" x14ac:dyDescent="0.2">
      <c r="A20" s="26">
        <v>14</v>
      </c>
      <c r="B20" s="29" t="s">
        <v>333</v>
      </c>
      <c r="C20" s="30">
        <f>SUM(C17:C19)</f>
        <v>195384903</v>
      </c>
      <c r="D20" s="30">
        <f>SUM(D17:D19)</f>
        <v>199895749</v>
      </c>
      <c r="E20" s="29" t="s">
        <v>521</v>
      </c>
      <c r="F20" s="30">
        <f>'2'!C100</f>
        <v>0</v>
      </c>
      <c r="G20" s="30">
        <f>'2'!D100</f>
        <v>1225680</v>
      </c>
    </row>
    <row r="21" spans="1:7" ht="36.950000000000003" customHeight="1" x14ac:dyDescent="0.2">
      <c r="A21" s="26">
        <v>15</v>
      </c>
      <c r="B21" s="29" t="s">
        <v>354</v>
      </c>
      <c r="C21" s="29">
        <f>'1'!C81-'3'!C11</f>
        <v>86215097</v>
      </c>
      <c r="D21" s="29">
        <f>'1'!D81-'3'!D11</f>
        <v>86215097</v>
      </c>
      <c r="E21" s="30" t="s">
        <v>396</v>
      </c>
      <c r="F21" s="30">
        <v>67360000</v>
      </c>
      <c r="G21" s="30">
        <v>67360000</v>
      </c>
    </row>
    <row r="22" spans="1:7" x14ac:dyDescent="0.2">
      <c r="A22" s="26">
        <v>16</v>
      </c>
      <c r="B22" s="46" t="s">
        <v>55</v>
      </c>
      <c r="C22" s="46">
        <f>C20+C21</f>
        <v>281600000</v>
      </c>
      <c r="D22" s="46">
        <f>D20+D21</f>
        <v>286110846</v>
      </c>
      <c r="E22" s="31" t="s">
        <v>357</v>
      </c>
      <c r="F22" s="31">
        <f>SUM(F17:F21)</f>
        <v>281600000</v>
      </c>
      <c r="G22" s="31">
        <f>SUM(G17:G21)</f>
        <v>286110846</v>
      </c>
    </row>
    <row r="23" spans="1:7" x14ac:dyDescent="0.2">
      <c r="A23" s="26">
        <v>17</v>
      </c>
      <c r="B23" s="189"/>
      <c r="C23" s="190"/>
      <c r="D23" s="166"/>
      <c r="E23" s="31" t="s">
        <v>332</v>
      </c>
      <c r="F23" s="31">
        <f>C22-F22</f>
        <v>0</v>
      </c>
      <c r="G23" s="31">
        <f>D22-G22</f>
        <v>0</v>
      </c>
    </row>
    <row r="24" spans="1:7" x14ac:dyDescent="0.2">
      <c r="A24" s="26">
        <v>20</v>
      </c>
      <c r="B24" s="31" t="s">
        <v>380</v>
      </c>
      <c r="C24" s="31">
        <f>C14+C22</f>
        <v>713845688</v>
      </c>
      <c r="D24" s="31">
        <f>D14+D22</f>
        <v>736650682</v>
      </c>
      <c r="E24" s="31" t="s">
        <v>381</v>
      </c>
      <c r="F24" s="31">
        <f>F14+F22</f>
        <v>713845688</v>
      </c>
      <c r="G24" s="31">
        <f>G14+G22</f>
        <v>736650682</v>
      </c>
    </row>
  </sheetData>
  <mergeCells count="5">
    <mergeCell ref="B23:C23"/>
    <mergeCell ref="B15:C15"/>
    <mergeCell ref="B16:F16"/>
    <mergeCell ref="B2:G2"/>
    <mergeCell ref="B3:G3"/>
  </mergeCells>
  <phoneticPr fontId="4" type="noConversion"/>
  <printOptions horizontalCentered="1"/>
  <pageMargins left="0.74803149606299213" right="0.74803149606299213" top="0.6692913385826772" bottom="0.47244094488188981" header="0.39370078740157483" footer="0.35433070866141736"/>
  <pageSetup paperSize="9" scale="93" orientation="landscape" r:id="rId1"/>
  <headerFooter alignWithMargins="0">
    <oddHeader>&amp;R3.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IR42"/>
  <sheetViews>
    <sheetView view="pageLayout" zoomScaleNormal="100" workbookViewId="0">
      <selection activeCell="H25" sqref="H25"/>
    </sheetView>
  </sheetViews>
  <sheetFormatPr defaultColWidth="10.83203125" defaultRowHeight="15.75" x14ac:dyDescent="0.25"/>
  <cols>
    <col min="1" max="1" width="7.1640625" style="32" customWidth="1"/>
    <col min="2" max="2" width="57.33203125" style="32" customWidth="1"/>
    <col min="3" max="8" width="18.1640625" style="32" customWidth="1"/>
    <col min="9" max="219" width="10.83203125" style="32"/>
    <col min="220" max="220" width="57.33203125" style="32" customWidth="1"/>
    <col min="221" max="221" width="19.1640625" style="32" customWidth="1"/>
    <col min="222" max="222" width="17.6640625" style="32" customWidth="1"/>
    <col min="223" max="223" width="18.83203125" style="32" customWidth="1"/>
    <col min="224" max="225" width="10.83203125" style="32"/>
    <col min="226" max="226" width="0.1640625" style="32" customWidth="1"/>
    <col min="227" max="227" width="24.1640625" style="32" customWidth="1"/>
    <col min="228" max="228" width="12.1640625" style="32" customWidth="1"/>
    <col min="229" max="16384" width="10.83203125" style="32"/>
  </cols>
  <sheetData>
    <row r="2" spans="1:252" ht="30" customHeight="1" x14ac:dyDescent="0.25">
      <c r="A2" s="198" t="s">
        <v>361</v>
      </c>
      <c r="B2" s="198"/>
      <c r="C2" s="199"/>
      <c r="D2" s="199"/>
      <c r="E2" s="199"/>
      <c r="F2" s="199"/>
      <c r="G2" s="199"/>
      <c r="H2" s="199"/>
    </row>
    <row r="3" spans="1:252" ht="30.75" customHeight="1" x14ac:dyDescent="0.25">
      <c r="A3" s="178"/>
      <c r="B3" s="175"/>
      <c r="C3" s="200" t="s">
        <v>518</v>
      </c>
      <c r="D3" s="201"/>
      <c r="E3" s="201"/>
      <c r="F3" s="201" t="s">
        <v>519</v>
      </c>
      <c r="G3" s="201"/>
      <c r="H3" s="201"/>
    </row>
    <row r="4" spans="1:252" ht="32.25" customHeight="1" x14ac:dyDescent="0.25">
      <c r="A4" s="168"/>
      <c r="B4" s="176" t="s">
        <v>41</v>
      </c>
      <c r="C4" s="173" t="s">
        <v>42</v>
      </c>
      <c r="D4" s="35" t="s">
        <v>43</v>
      </c>
      <c r="E4" s="35" t="s">
        <v>44</v>
      </c>
      <c r="F4" s="35" t="s">
        <v>51</v>
      </c>
      <c r="G4" s="35" t="s">
        <v>52</v>
      </c>
      <c r="H4" s="35" t="s">
        <v>61</v>
      </c>
    </row>
    <row r="5" spans="1:252" x14ac:dyDescent="0.25">
      <c r="A5" s="177"/>
      <c r="B5" s="174" t="s">
        <v>4</v>
      </c>
      <c r="C5" s="39" t="s">
        <v>45</v>
      </c>
      <c r="D5" s="39" t="s">
        <v>46</v>
      </c>
      <c r="E5" s="38" t="s">
        <v>47</v>
      </c>
      <c r="F5" s="39" t="s">
        <v>45</v>
      </c>
      <c r="G5" s="39" t="s">
        <v>46</v>
      </c>
      <c r="H5" s="38" t="s">
        <v>47</v>
      </c>
    </row>
    <row r="6" spans="1:252" x14ac:dyDescent="0.25">
      <c r="A6" s="36"/>
      <c r="B6" s="169" t="s">
        <v>386</v>
      </c>
      <c r="C6" s="58">
        <v>28000000</v>
      </c>
      <c r="D6" s="30"/>
      <c r="E6" s="30">
        <v>28000000</v>
      </c>
      <c r="F6" s="58">
        <v>28000000</v>
      </c>
      <c r="G6" s="30"/>
      <c r="H6" s="30">
        <f>F6+G6</f>
        <v>28000000</v>
      </c>
    </row>
    <row r="7" spans="1:252" x14ac:dyDescent="0.25">
      <c r="A7" s="36"/>
      <c r="B7" s="170" t="s">
        <v>387</v>
      </c>
      <c r="C7" s="58">
        <v>40000000</v>
      </c>
      <c r="D7" s="30">
        <f t="shared" ref="D7:D19" si="0">C7*0.27</f>
        <v>10800000</v>
      </c>
      <c r="E7" s="30">
        <f t="shared" ref="E7:E24" si="1">C7+D7</f>
        <v>50800000</v>
      </c>
      <c r="F7" s="58">
        <v>16746000</v>
      </c>
      <c r="G7" s="30">
        <v>424170</v>
      </c>
      <c r="H7" s="30">
        <v>17170170</v>
      </c>
    </row>
    <row r="8" spans="1:252" x14ac:dyDescent="0.25">
      <c r="A8" s="36"/>
      <c r="B8" s="170" t="s">
        <v>499</v>
      </c>
      <c r="C8" s="58"/>
      <c r="D8" s="30"/>
      <c r="E8" s="30"/>
      <c r="F8" s="58"/>
      <c r="G8" s="30"/>
      <c r="H8" s="30">
        <f t="shared" ref="H8:H24" si="2">F8+G8</f>
        <v>0</v>
      </c>
    </row>
    <row r="9" spans="1:252" x14ac:dyDescent="0.25">
      <c r="A9" s="36"/>
      <c r="B9" s="170" t="s">
        <v>500</v>
      </c>
      <c r="C9" s="58"/>
      <c r="D9" s="30"/>
      <c r="E9" s="30"/>
      <c r="F9" s="30">
        <v>400000</v>
      </c>
      <c r="G9" s="30"/>
      <c r="H9" s="30">
        <f t="shared" si="2"/>
        <v>400000</v>
      </c>
    </row>
    <row r="10" spans="1:252" x14ac:dyDescent="0.25">
      <c r="A10" s="36"/>
      <c r="B10" s="170" t="s">
        <v>388</v>
      </c>
      <c r="C10" s="30">
        <v>7000000</v>
      </c>
      <c r="D10" s="30">
        <f t="shared" si="0"/>
        <v>1890000.0000000002</v>
      </c>
      <c r="E10" s="30">
        <f t="shared" si="1"/>
        <v>8890000</v>
      </c>
      <c r="F10" s="30">
        <v>6731496</v>
      </c>
      <c r="G10" s="30">
        <v>1817504</v>
      </c>
      <c r="H10" s="30">
        <f t="shared" si="2"/>
        <v>8549000</v>
      </c>
    </row>
    <row r="11" spans="1:252" x14ac:dyDescent="0.25">
      <c r="A11" s="36"/>
      <c r="B11" s="170" t="s">
        <v>389</v>
      </c>
      <c r="C11" s="58">
        <v>1181102</v>
      </c>
      <c r="D11" s="30">
        <f t="shared" si="0"/>
        <v>318897.54000000004</v>
      </c>
      <c r="E11" s="30">
        <f t="shared" si="1"/>
        <v>1499999.54</v>
      </c>
      <c r="F11" s="58"/>
      <c r="G11" s="30"/>
      <c r="H11" s="30">
        <f t="shared" si="2"/>
        <v>0</v>
      </c>
    </row>
    <row r="12" spans="1:252" x14ac:dyDescent="0.25">
      <c r="A12" s="36"/>
      <c r="B12" s="169" t="s">
        <v>390</v>
      </c>
      <c r="C12" s="58">
        <v>10000000</v>
      </c>
      <c r="D12" s="30">
        <f t="shared" si="0"/>
        <v>2700000</v>
      </c>
      <c r="E12" s="30">
        <f t="shared" si="1"/>
        <v>12700000</v>
      </c>
      <c r="F12" s="58">
        <v>9500863</v>
      </c>
      <c r="G12" s="30">
        <v>2565233</v>
      </c>
      <c r="H12" s="30">
        <f t="shared" si="2"/>
        <v>12066096</v>
      </c>
    </row>
    <row r="13" spans="1:252" x14ac:dyDescent="0.25">
      <c r="A13" s="36"/>
      <c r="B13" s="169" t="s">
        <v>501</v>
      </c>
      <c r="C13" s="58"/>
      <c r="D13" s="30"/>
      <c r="E13" s="30"/>
      <c r="F13" s="58">
        <v>2512954</v>
      </c>
      <c r="G13" s="30">
        <v>678497</v>
      </c>
      <c r="H13" s="30">
        <f t="shared" si="2"/>
        <v>3191451</v>
      </c>
    </row>
    <row r="14" spans="1:252" x14ac:dyDescent="0.25">
      <c r="A14" s="36"/>
      <c r="B14" s="169" t="s">
        <v>502</v>
      </c>
      <c r="C14" s="58"/>
      <c r="D14" s="30"/>
      <c r="E14" s="30"/>
      <c r="F14" s="58">
        <v>590000</v>
      </c>
      <c r="G14" s="30">
        <v>159300</v>
      </c>
      <c r="H14" s="30">
        <f t="shared" si="2"/>
        <v>749300</v>
      </c>
    </row>
    <row r="15" spans="1:252" x14ac:dyDescent="0.25">
      <c r="A15" s="36"/>
      <c r="B15" s="171" t="s">
        <v>391</v>
      </c>
      <c r="C15" s="58">
        <v>5000000</v>
      </c>
      <c r="D15" s="30">
        <f t="shared" si="0"/>
        <v>1350000</v>
      </c>
      <c r="E15" s="30">
        <f t="shared" si="1"/>
        <v>6350000</v>
      </c>
      <c r="F15" s="58"/>
      <c r="G15" s="30"/>
      <c r="H15" s="30">
        <f t="shared" si="2"/>
        <v>0</v>
      </c>
    </row>
    <row r="16" spans="1:252" customFormat="1" x14ac:dyDescent="0.25">
      <c r="A16" s="36"/>
      <c r="B16" s="171" t="s">
        <v>392</v>
      </c>
      <c r="C16" s="58">
        <v>3149606</v>
      </c>
      <c r="D16" s="30">
        <f t="shared" si="0"/>
        <v>850393.62000000011</v>
      </c>
      <c r="E16" s="30">
        <f t="shared" si="1"/>
        <v>3999999.62</v>
      </c>
      <c r="F16" s="58"/>
      <c r="G16" s="30"/>
      <c r="H16" s="30">
        <f t="shared" si="2"/>
        <v>0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</row>
    <row r="17" spans="1:252" customFormat="1" x14ac:dyDescent="0.25">
      <c r="A17" s="36"/>
      <c r="B17" s="171" t="s">
        <v>517</v>
      </c>
      <c r="C17" s="58"/>
      <c r="D17" s="30">
        <f t="shared" si="0"/>
        <v>0</v>
      </c>
      <c r="E17" s="30">
        <f t="shared" si="1"/>
        <v>0</v>
      </c>
      <c r="F17" s="58">
        <v>871123</v>
      </c>
      <c r="G17" s="30">
        <v>235203</v>
      </c>
      <c r="H17" s="30">
        <v>1106326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</row>
    <row r="18" spans="1:252" customFormat="1" x14ac:dyDescent="0.25">
      <c r="A18" s="36"/>
      <c r="B18" s="171" t="s">
        <v>503</v>
      </c>
      <c r="C18" s="58"/>
      <c r="D18" s="30">
        <f t="shared" si="0"/>
        <v>0</v>
      </c>
      <c r="E18" s="30">
        <f t="shared" si="1"/>
        <v>0</v>
      </c>
      <c r="F18" s="58">
        <v>2060000</v>
      </c>
      <c r="G18" s="30">
        <v>556200</v>
      </c>
      <c r="H18" s="30">
        <f t="shared" si="2"/>
        <v>2616200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</row>
    <row r="19" spans="1:252" customFormat="1" x14ac:dyDescent="0.25">
      <c r="A19" s="36"/>
      <c r="B19" s="171" t="s">
        <v>504</v>
      </c>
      <c r="C19" s="58"/>
      <c r="D19" s="30">
        <f t="shared" si="0"/>
        <v>0</v>
      </c>
      <c r="E19" s="30">
        <f t="shared" si="1"/>
        <v>0</v>
      </c>
      <c r="F19" s="58">
        <v>360000</v>
      </c>
      <c r="G19" s="30">
        <v>97200</v>
      </c>
      <c r="H19" s="30">
        <f t="shared" si="2"/>
        <v>457200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</row>
    <row r="20" spans="1:252" x14ac:dyDescent="0.25">
      <c r="A20" s="36"/>
      <c r="B20" s="171" t="s">
        <v>505</v>
      </c>
      <c r="C20" s="58"/>
      <c r="D20" s="30"/>
      <c r="E20" s="30"/>
      <c r="F20" s="58">
        <v>364685</v>
      </c>
      <c r="G20" s="30">
        <v>98465</v>
      </c>
      <c r="H20" s="30">
        <f t="shared" si="2"/>
        <v>463150</v>
      </c>
    </row>
    <row r="21" spans="1:252" x14ac:dyDescent="0.25">
      <c r="A21" s="36"/>
      <c r="B21" s="171" t="s">
        <v>506</v>
      </c>
      <c r="C21" s="58"/>
      <c r="D21" s="30"/>
      <c r="E21" s="30"/>
      <c r="F21" s="58">
        <v>725458</v>
      </c>
      <c r="G21" s="30">
        <v>129832</v>
      </c>
      <c r="H21" s="30">
        <f t="shared" si="2"/>
        <v>855290</v>
      </c>
    </row>
    <row r="22" spans="1:252" x14ac:dyDescent="0.25">
      <c r="A22" s="36"/>
      <c r="B22" s="171" t="s">
        <v>507</v>
      </c>
      <c r="C22" s="58"/>
      <c r="D22" s="30"/>
      <c r="E22" s="30"/>
      <c r="F22" s="58">
        <v>327000</v>
      </c>
      <c r="G22" s="30">
        <v>88290</v>
      </c>
      <c r="H22" s="30">
        <f t="shared" si="2"/>
        <v>415290</v>
      </c>
    </row>
    <row r="23" spans="1:252" x14ac:dyDescent="0.25">
      <c r="A23" s="36"/>
      <c r="B23" s="171" t="s">
        <v>508</v>
      </c>
      <c r="C23" s="58"/>
      <c r="D23" s="30"/>
      <c r="E23" s="30"/>
      <c r="F23" s="58">
        <v>3100000</v>
      </c>
      <c r="G23" s="30">
        <v>0</v>
      </c>
      <c r="H23" s="30">
        <f t="shared" si="2"/>
        <v>3100000</v>
      </c>
    </row>
    <row r="24" spans="1:252" x14ac:dyDescent="0.25">
      <c r="A24" s="36"/>
      <c r="B24" s="171" t="s">
        <v>509</v>
      </c>
      <c r="C24" s="58"/>
      <c r="D24" s="30"/>
      <c r="E24" s="30">
        <f t="shared" si="1"/>
        <v>0</v>
      </c>
      <c r="F24" s="58">
        <v>1085520</v>
      </c>
      <c r="G24" s="30">
        <v>272839</v>
      </c>
      <c r="H24" s="30">
        <f t="shared" si="2"/>
        <v>1358359</v>
      </c>
    </row>
    <row r="25" spans="1:252" x14ac:dyDescent="0.25">
      <c r="A25" s="36"/>
      <c r="B25" s="41" t="s">
        <v>248</v>
      </c>
      <c r="C25" s="31">
        <f t="shared" ref="C25:H25" si="3">SUM(C6:C24)</f>
        <v>94330708</v>
      </c>
      <c r="D25" s="31">
        <f t="shared" si="3"/>
        <v>17909291.16</v>
      </c>
      <c r="E25" s="31">
        <f t="shared" si="3"/>
        <v>112239999.16000001</v>
      </c>
      <c r="F25" s="31">
        <f t="shared" si="3"/>
        <v>73375099</v>
      </c>
      <c r="G25" s="31">
        <f t="shared" si="3"/>
        <v>7122733</v>
      </c>
      <c r="H25" s="31">
        <f t="shared" si="3"/>
        <v>80497832</v>
      </c>
    </row>
    <row r="26" spans="1:252" x14ac:dyDescent="0.25">
      <c r="A26" s="36"/>
      <c r="B26" s="172" t="s">
        <v>393</v>
      </c>
      <c r="C26" s="58">
        <v>39370079</v>
      </c>
      <c r="D26" s="30">
        <f>C26*0.27</f>
        <v>10629921.33</v>
      </c>
      <c r="E26" s="30">
        <f t="shared" ref="E26:E37" si="4">C26+D26</f>
        <v>50000000.329999998</v>
      </c>
      <c r="F26" s="58">
        <v>23198888</v>
      </c>
      <c r="G26" s="30">
        <v>6263700</v>
      </c>
      <c r="H26" s="30">
        <f t="shared" ref="H26:H37" si="5">F26+G26</f>
        <v>29462588</v>
      </c>
    </row>
    <row r="27" spans="1:252" x14ac:dyDescent="0.25">
      <c r="A27" s="36"/>
      <c r="B27" s="172" t="s">
        <v>510</v>
      </c>
      <c r="C27" s="58"/>
      <c r="D27" s="30"/>
      <c r="E27" s="30"/>
      <c r="F27" s="58">
        <v>5014893</v>
      </c>
      <c r="G27" s="30">
        <v>1354021</v>
      </c>
      <c r="H27" s="30">
        <f t="shared" si="5"/>
        <v>6368914</v>
      </c>
    </row>
    <row r="28" spans="1:252" x14ac:dyDescent="0.25">
      <c r="A28" s="36"/>
      <c r="B28" s="172" t="s">
        <v>383</v>
      </c>
      <c r="C28" s="58">
        <v>17322835</v>
      </c>
      <c r="D28" s="30">
        <f t="shared" ref="D28:D37" si="6">C28*0.27</f>
        <v>4677165.45</v>
      </c>
      <c r="E28" s="30">
        <f t="shared" si="4"/>
        <v>22000000.449999999</v>
      </c>
      <c r="F28" s="58">
        <f>7874016+7874016+5361276+340000</f>
        <v>21449308</v>
      </c>
      <c r="G28" s="30">
        <v>5699513</v>
      </c>
      <c r="H28" s="30">
        <f t="shared" si="5"/>
        <v>27148821</v>
      </c>
    </row>
    <row r="29" spans="1:252" x14ac:dyDescent="0.25">
      <c r="A29" s="36"/>
      <c r="B29" s="172" t="s">
        <v>511</v>
      </c>
      <c r="C29" s="58">
        <v>3937008</v>
      </c>
      <c r="D29" s="30">
        <f t="shared" si="6"/>
        <v>1062992.1600000001</v>
      </c>
      <c r="E29" s="30">
        <f t="shared" si="4"/>
        <v>5000000.16</v>
      </c>
      <c r="F29" s="58">
        <f>235000+240000</f>
        <v>475000</v>
      </c>
      <c r="G29" s="30">
        <v>128250</v>
      </c>
      <c r="H29" s="30">
        <f t="shared" si="5"/>
        <v>603250</v>
      </c>
    </row>
    <row r="30" spans="1:252" x14ac:dyDescent="0.25">
      <c r="A30" s="36"/>
      <c r="B30" s="169" t="s">
        <v>394</v>
      </c>
      <c r="C30" s="58">
        <v>3937008</v>
      </c>
      <c r="D30" s="30">
        <f t="shared" si="6"/>
        <v>1062992.1600000001</v>
      </c>
      <c r="E30" s="30">
        <f t="shared" si="4"/>
        <v>5000000.16</v>
      </c>
      <c r="F30" s="58">
        <v>2420000</v>
      </c>
      <c r="G30" s="30">
        <v>653400</v>
      </c>
      <c r="H30" s="30">
        <f t="shared" si="5"/>
        <v>3073400</v>
      </c>
    </row>
    <row r="31" spans="1:252" x14ac:dyDescent="0.25">
      <c r="A31" s="36"/>
      <c r="B31" s="169" t="s">
        <v>512</v>
      </c>
      <c r="C31" s="58"/>
      <c r="D31" s="30"/>
      <c r="E31" s="30"/>
      <c r="F31" s="58">
        <v>39685</v>
      </c>
      <c r="G31" s="30">
        <v>10715</v>
      </c>
      <c r="H31" s="30">
        <f t="shared" si="5"/>
        <v>50400</v>
      </c>
    </row>
    <row r="32" spans="1:252" x14ac:dyDescent="0.25">
      <c r="A32" s="36"/>
      <c r="B32" s="170" t="s">
        <v>513</v>
      </c>
      <c r="C32" s="58"/>
      <c r="D32" s="30">
        <f t="shared" si="6"/>
        <v>0</v>
      </c>
      <c r="E32" s="30">
        <f t="shared" si="4"/>
        <v>0</v>
      </c>
      <c r="F32" s="58">
        <v>680000</v>
      </c>
      <c r="G32" s="30">
        <v>183600</v>
      </c>
      <c r="H32" s="30">
        <f t="shared" si="5"/>
        <v>863600</v>
      </c>
    </row>
    <row r="33" spans="1:8" x14ac:dyDescent="0.25">
      <c r="A33" s="36"/>
      <c r="B33" s="170" t="s">
        <v>514</v>
      </c>
      <c r="C33" s="58"/>
      <c r="D33" s="30">
        <f t="shared" si="6"/>
        <v>0</v>
      </c>
      <c r="E33" s="30">
        <f t="shared" si="4"/>
        <v>0</v>
      </c>
      <c r="F33" s="58">
        <f>23622048+7089031</f>
        <v>30711079</v>
      </c>
      <c r="G33" s="30">
        <v>8291990</v>
      </c>
      <c r="H33" s="30">
        <f t="shared" si="5"/>
        <v>39003069</v>
      </c>
    </row>
    <row r="34" spans="1:8" x14ac:dyDescent="0.25">
      <c r="A34" s="36"/>
      <c r="B34" s="171" t="s">
        <v>515</v>
      </c>
      <c r="C34" s="58"/>
      <c r="D34" s="30">
        <f t="shared" si="6"/>
        <v>0</v>
      </c>
      <c r="E34" s="30">
        <f t="shared" si="4"/>
        <v>0</v>
      </c>
      <c r="F34" s="58">
        <v>370000</v>
      </c>
      <c r="G34" s="30"/>
      <c r="H34" s="30">
        <f t="shared" si="5"/>
        <v>370000</v>
      </c>
    </row>
    <row r="35" spans="1:8" x14ac:dyDescent="0.25">
      <c r="A35" s="36"/>
      <c r="B35" s="171" t="s">
        <v>525</v>
      </c>
      <c r="C35" s="58"/>
      <c r="D35" s="30"/>
      <c r="E35" s="30"/>
      <c r="F35" s="58">
        <v>280000</v>
      </c>
      <c r="G35" s="30"/>
      <c r="H35" s="30">
        <v>280000</v>
      </c>
    </row>
    <row r="36" spans="1:8" x14ac:dyDescent="0.25">
      <c r="A36" s="36"/>
      <c r="B36" s="169" t="s">
        <v>516</v>
      </c>
      <c r="C36" s="58"/>
      <c r="D36" s="30"/>
      <c r="E36" s="30"/>
      <c r="F36" s="58">
        <v>1520000</v>
      </c>
      <c r="G36" s="30">
        <v>0</v>
      </c>
      <c r="H36" s="30">
        <f t="shared" si="5"/>
        <v>1520000</v>
      </c>
    </row>
    <row r="37" spans="1:8" x14ac:dyDescent="0.25">
      <c r="A37" s="36"/>
      <c r="B37" s="169" t="s">
        <v>524</v>
      </c>
      <c r="C37" s="58"/>
      <c r="D37" s="30">
        <f t="shared" si="6"/>
        <v>0</v>
      </c>
      <c r="E37" s="30">
        <f t="shared" si="4"/>
        <v>0</v>
      </c>
      <c r="F37" s="58">
        <v>380000</v>
      </c>
      <c r="G37" s="30"/>
      <c r="H37" s="30">
        <f t="shared" si="5"/>
        <v>380000</v>
      </c>
    </row>
    <row r="38" spans="1:8" x14ac:dyDescent="0.25">
      <c r="A38" s="36"/>
      <c r="B38" s="41" t="s">
        <v>249</v>
      </c>
      <c r="C38" s="31">
        <f t="shared" ref="C38:H38" si="7">SUM(C26:C37)</f>
        <v>64566930</v>
      </c>
      <c r="D38" s="31">
        <f t="shared" si="7"/>
        <v>17433071.100000001</v>
      </c>
      <c r="E38" s="31">
        <f t="shared" si="7"/>
        <v>82000001.099999994</v>
      </c>
      <c r="F38" s="31">
        <f t="shared" si="7"/>
        <v>86538853</v>
      </c>
      <c r="G38" s="31">
        <f t="shared" si="7"/>
        <v>22585189</v>
      </c>
      <c r="H38" s="31">
        <f t="shared" si="7"/>
        <v>109124042</v>
      </c>
    </row>
    <row r="39" spans="1:8" x14ac:dyDescent="0.25">
      <c r="A39" s="36"/>
      <c r="B39" s="41" t="s">
        <v>48</v>
      </c>
      <c r="C39" s="31">
        <f>C38+C25</f>
        <v>158897638</v>
      </c>
      <c r="D39" s="31">
        <f>D25+D38</f>
        <v>35342362.260000005</v>
      </c>
      <c r="E39" s="31">
        <f>E25+E38</f>
        <v>194240000.25999999</v>
      </c>
      <c r="F39" s="31">
        <f>F25+F38</f>
        <v>159913952</v>
      </c>
      <c r="G39" s="31">
        <f>G25+G38</f>
        <v>29707922</v>
      </c>
      <c r="H39" s="31">
        <f>H25+H38</f>
        <v>189621874</v>
      </c>
    </row>
    <row r="40" spans="1:8" x14ac:dyDescent="0.25">
      <c r="A40" s="36"/>
      <c r="B40" s="48" t="s">
        <v>59</v>
      </c>
      <c r="C40" s="133">
        <v>0</v>
      </c>
      <c r="D40" s="133">
        <v>0</v>
      </c>
      <c r="E40" s="133">
        <v>0</v>
      </c>
      <c r="F40" s="58">
        <v>1225680</v>
      </c>
      <c r="G40" s="58">
        <v>0</v>
      </c>
      <c r="H40" s="58">
        <v>1225680</v>
      </c>
    </row>
    <row r="41" spans="1:8" x14ac:dyDescent="0.25">
      <c r="A41" s="36"/>
      <c r="B41" s="48" t="s">
        <v>60</v>
      </c>
      <c r="C41" s="133">
        <v>0</v>
      </c>
      <c r="D41" s="133">
        <v>0</v>
      </c>
      <c r="E41" s="133">
        <v>0</v>
      </c>
      <c r="F41" s="133">
        <v>0</v>
      </c>
      <c r="G41" s="133">
        <v>0</v>
      </c>
      <c r="H41" s="133">
        <v>0</v>
      </c>
    </row>
    <row r="42" spans="1:8" x14ac:dyDescent="0.25">
      <c r="A42" s="36"/>
      <c r="B42" s="41" t="s">
        <v>49</v>
      </c>
      <c r="C42" s="31">
        <f t="shared" ref="C42:H42" si="8">SUM(C39:C41)</f>
        <v>158897638</v>
      </c>
      <c r="D42" s="31">
        <f t="shared" si="8"/>
        <v>35342362.260000005</v>
      </c>
      <c r="E42" s="31">
        <f t="shared" si="8"/>
        <v>194240000.25999999</v>
      </c>
      <c r="F42" s="31">
        <f t="shared" si="8"/>
        <v>161139632</v>
      </c>
      <c r="G42" s="31">
        <f t="shared" si="8"/>
        <v>29707922</v>
      </c>
      <c r="H42" s="31">
        <f t="shared" si="8"/>
        <v>190847554</v>
      </c>
    </row>
  </sheetData>
  <mergeCells count="3">
    <mergeCell ref="A2:H2"/>
    <mergeCell ref="C3:E3"/>
    <mergeCell ref="F3:H3"/>
  </mergeCells>
  <phoneticPr fontId="4" type="noConversion"/>
  <pageMargins left="0.75" right="0.75" top="1" bottom="1" header="0.5" footer="0.5"/>
  <pageSetup paperSize="9" scale="66" orientation="landscape" r:id="rId1"/>
  <headerFooter alignWithMargins="0">
    <oddHeader>&amp;R4.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0"/>
  <sheetViews>
    <sheetView view="pageLayout" topLeftCell="B1" zoomScaleNormal="100" workbookViewId="0">
      <selection activeCell="K23" sqref="K23"/>
    </sheetView>
  </sheetViews>
  <sheetFormatPr defaultRowHeight="15.75" x14ac:dyDescent="0.25"/>
  <cols>
    <col min="1" max="1" width="7.1640625" style="32" customWidth="1"/>
    <col min="2" max="2" width="72" style="32" customWidth="1"/>
    <col min="3" max="6" width="17.6640625" style="32" bestFit="1" customWidth="1"/>
    <col min="7" max="16384" width="9.33203125" style="32"/>
  </cols>
  <sheetData>
    <row r="1" spans="1:13" x14ac:dyDescent="0.25">
      <c r="A1" s="202" t="s">
        <v>265</v>
      </c>
      <c r="B1" s="202"/>
      <c r="C1" s="202"/>
      <c r="D1" s="202"/>
      <c r="E1" s="202"/>
      <c r="F1" s="202"/>
      <c r="G1" s="50"/>
      <c r="H1" s="50"/>
      <c r="I1" s="50"/>
      <c r="J1" s="50"/>
      <c r="K1" s="50"/>
      <c r="L1" s="50"/>
      <c r="M1" s="50"/>
    </row>
    <row r="2" spans="1:13" x14ac:dyDescent="0.25">
      <c r="B2" s="50"/>
      <c r="D2" s="50"/>
      <c r="E2" s="50"/>
      <c r="F2" s="33" t="s">
        <v>296</v>
      </c>
      <c r="G2" s="50"/>
      <c r="H2" s="50"/>
      <c r="I2" s="50"/>
      <c r="J2" s="50"/>
      <c r="K2" s="50"/>
      <c r="L2" s="50"/>
      <c r="M2" s="50"/>
    </row>
    <row r="3" spans="1:13" x14ac:dyDescent="0.25">
      <c r="A3" s="34" t="s">
        <v>50</v>
      </c>
      <c r="B3" s="34" t="s">
        <v>42</v>
      </c>
      <c r="C3" s="34" t="s">
        <v>43</v>
      </c>
      <c r="D3" s="34" t="s">
        <v>44</v>
      </c>
      <c r="E3" s="34" t="s">
        <v>282</v>
      </c>
      <c r="F3" s="34" t="s">
        <v>348</v>
      </c>
      <c r="G3" s="50"/>
      <c r="H3" s="50"/>
      <c r="I3" s="50"/>
      <c r="J3" s="50"/>
      <c r="K3" s="50"/>
      <c r="L3" s="50"/>
      <c r="M3" s="50"/>
    </row>
    <row r="4" spans="1:13" s="52" customFormat="1" x14ac:dyDescent="0.25">
      <c r="A4" s="51"/>
      <c r="B4" s="51" t="s">
        <v>4</v>
      </c>
      <c r="C4" s="132" t="s">
        <v>326</v>
      </c>
      <c r="D4" s="132" t="s">
        <v>334</v>
      </c>
      <c r="E4" s="132" t="s">
        <v>385</v>
      </c>
      <c r="F4" s="51" t="s">
        <v>397</v>
      </c>
    </row>
    <row r="5" spans="1:13" ht="27.4" customHeight="1" x14ac:dyDescent="0.25">
      <c r="A5" s="34">
        <v>1</v>
      </c>
      <c r="B5" s="203" t="s">
        <v>268</v>
      </c>
      <c r="C5" s="204"/>
      <c r="D5" s="204"/>
      <c r="E5" s="204"/>
      <c r="F5" s="205"/>
    </row>
    <row r="6" spans="1:13" x14ac:dyDescent="0.25">
      <c r="A6" s="34">
        <v>2</v>
      </c>
      <c r="B6" s="53" t="s">
        <v>269</v>
      </c>
      <c r="C6" s="54">
        <v>0</v>
      </c>
      <c r="D6" s="54">
        <v>0</v>
      </c>
      <c r="E6" s="54">
        <v>0</v>
      </c>
      <c r="F6" s="54">
        <v>0</v>
      </c>
    </row>
    <row r="7" spans="1:13" x14ac:dyDescent="0.25">
      <c r="A7" s="34">
        <v>3</v>
      </c>
      <c r="B7" s="53" t="s">
        <v>270</v>
      </c>
      <c r="C7" s="54">
        <v>0</v>
      </c>
      <c r="D7" s="54">
        <v>0</v>
      </c>
      <c r="E7" s="54">
        <v>0</v>
      </c>
      <c r="F7" s="54">
        <v>0</v>
      </c>
    </row>
    <row r="8" spans="1:13" x14ac:dyDescent="0.25">
      <c r="A8" s="34">
        <v>4</v>
      </c>
      <c r="B8" s="53" t="s">
        <v>271</v>
      </c>
      <c r="C8" s="54">
        <v>0</v>
      </c>
      <c r="D8" s="54">
        <v>0</v>
      </c>
      <c r="E8" s="54">
        <v>0</v>
      </c>
      <c r="F8" s="54">
        <v>0</v>
      </c>
    </row>
    <row r="9" spans="1:13" x14ac:dyDescent="0.25">
      <c r="A9" s="34">
        <v>5</v>
      </c>
      <c r="B9" s="53" t="s">
        <v>272</v>
      </c>
      <c r="C9" s="54">
        <v>0</v>
      </c>
      <c r="D9" s="54">
        <v>0</v>
      </c>
      <c r="E9" s="54">
        <v>0</v>
      </c>
      <c r="F9" s="54">
        <v>0</v>
      </c>
    </row>
    <row r="10" spans="1:13" ht="31.5" x14ac:dyDescent="0.25">
      <c r="A10" s="34">
        <v>6</v>
      </c>
      <c r="B10" s="53" t="s">
        <v>273</v>
      </c>
      <c r="C10" s="54">
        <v>0</v>
      </c>
      <c r="D10" s="54">
        <v>0</v>
      </c>
      <c r="E10" s="54">
        <v>0</v>
      </c>
      <c r="F10" s="54">
        <v>0</v>
      </c>
    </row>
    <row r="11" spans="1:13" ht="31.15" customHeight="1" x14ac:dyDescent="0.25">
      <c r="A11" s="34">
        <v>7</v>
      </c>
      <c r="B11" s="53" t="s">
        <v>274</v>
      </c>
      <c r="C11" s="54">
        <v>0</v>
      </c>
      <c r="D11" s="54">
        <v>0</v>
      </c>
      <c r="E11" s="54">
        <v>0</v>
      </c>
      <c r="F11" s="54">
        <v>0</v>
      </c>
    </row>
    <row r="12" spans="1:13" ht="28.5" customHeight="1" x14ac:dyDescent="0.25">
      <c r="A12" s="34">
        <v>8</v>
      </c>
      <c r="B12" s="53" t="s">
        <v>366</v>
      </c>
      <c r="C12" s="54">
        <v>0</v>
      </c>
      <c r="D12" s="54">
        <v>0</v>
      </c>
      <c r="E12" s="54">
        <v>0</v>
      </c>
      <c r="F12" s="54">
        <v>0</v>
      </c>
    </row>
    <row r="13" spans="1:13" s="57" customFormat="1" ht="28.5" customHeight="1" x14ac:dyDescent="0.25">
      <c r="A13" s="34">
        <v>9</v>
      </c>
      <c r="B13" s="55" t="s">
        <v>275</v>
      </c>
      <c r="C13" s="56">
        <v>0</v>
      </c>
      <c r="D13" s="56">
        <v>0</v>
      </c>
      <c r="E13" s="56">
        <v>0</v>
      </c>
      <c r="F13" s="56">
        <v>0</v>
      </c>
    </row>
    <row r="14" spans="1:13" ht="27.75" customHeight="1" x14ac:dyDescent="0.25">
      <c r="A14" s="34">
        <v>10</v>
      </c>
      <c r="B14" s="203" t="s">
        <v>276</v>
      </c>
      <c r="C14" s="204"/>
      <c r="D14" s="204"/>
      <c r="E14" s="204"/>
      <c r="F14" s="205"/>
    </row>
    <row r="15" spans="1:13" x14ac:dyDescent="0.25">
      <c r="A15" s="34">
        <v>11</v>
      </c>
      <c r="B15" s="53" t="s">
        <v>269</v>
      </c>
      <c r="C15" s="54">
        <v>0</v>
      </c>
      <c r="D15" s="54">
        <v>0</v>
      </c>
      <c r="E15" s="54">
        <v>0</v>
      </c>
      <c r="F15" s="54">
        <v>0</v>
      </c>
    </row>
    <row r="16" spans="1:13" x14ac:dyDescent="0.25">
      <c r="A16" s="34">
        <v>12</v>
      </c>
      <c r="B16" s="53" t="s">
        <v>270</v>
      </c>
      <c r="C16" s="54">
        <v>0</v>
      </c>
      <c r="D16" s="54">
        <v>0</v>
      </c>
      <c r="E16" s="54">
        <v>0</v>
      </c>
      <c r="F16" s="54">
        <v>0</v>
      </c>
    </row>
    <row r="17" spans="1:7" x14ac:dyDescent="0.25">
      <c r="A17" s="34">
        <v>13</v>
      </c>
      <c r="B17" s="53" t="s">
        <v>271</v>
      </c>
      <c r="C17" s="54">
        <v>0</v>
      </c>
      <c r="D17" s="54">
        <v>0</v>
      </c>
      <c r="E17" s="54">
        <v>0</v>
      </c>
      <c r="F17" s="54">
        <v>0</v>
      </c>
    </row>
    <row r="18" spans="1:7" x14ac:dyDescent="0.25">
      <c r="A18" s="34">
        <v>14</v>
      </c>
      <c r="B18" s="53" t="s">
        <v>272</v>
      </c>
      <c r="C18" s="54">
        <v>0</v>
      </c>
      <c r="D18" s="54">
        <v>0</v>
      </c>
      <c r="E18" s="54">
        <v>0</v>
      </c>
      <c r="F18" s="54">
        <v>0</v>
      </c>
    </row>
    <row r="19" spans="1:7" ht="31.5" x14ac:dyDescent="0.25">
      <c r="A19" s="34">
        <v>15</v>
      </c>
      <c r="B19" s="53" t="s">
        <v>273</v>
      </c>
      <c r="C19" s="54">
        <v>0</v>
      </c>
      <c r="D19" s="54">
        <v>0</v>
      </c>
      <c r="E19" s="54">
        <v>0</v>
      </c>
      <c r="F19" s="54">
        <v>0</v>
      </c>
    </row>
    <row r="20" spans="1:7" ht="31.5" x14ac:dyDescent="0.25">
      <c r="A20" s="34">
        <v>16</v>
      </c>
      <c r="B20" s="53" t="s">
        <v>274</v>
      </c>
      <c r="C20" s="54">
        <v>0</v>
      </c>
      <c r="D20" s="54">
        <v>0</v>
      </c>
      <c r="E20" s="54">
        <v>0</v>
      </c>
      <c r="F20" s="54">
        <v>0</v>
      </c>
    </row>
    <row r="21" spans="1:7" ht="31.5" x14ac:dyDescent="0.25">
      <c r="A21" s="34">
        <v>17</v>
      </c>
      <c r="B21" s="53" t="s">
        <v>366</v>
      </c>
      <c r="C21" s="54">
        <v>0</v>
      </c>
      <c r="D21" s="54">
        <v>0</v>
      </c>
      <c r="E21" s="54">
        <v>0</v>
      </c>
      <c r="F21" s="54">
        <v>0</v>
      </c>
    </row>
    <row r="22" spans="1:7" s="57" customFormat="1" ht="31.5" x14ac:dyDescent="0.25">
      <c r="A22" s="34">
        <v>18</v>
      </c>
      <c r="B22" s="55" t="s">
        <v>275</v>
      </c>
      <c r="C22" s="56">
        <v>0</v>
      </c>
      <c r="D22" s="56">
        <v>0</v>
      </c>
      <c r="E22" s="56">
        <v>0</v>
      </c>
      <c r="F22" s="56">
        <v>0</v>
      </c>
    </row>
    <row r="23" spans="1:7" x14ac:dyDescent="0.25">
      <c r="A23" s="34">
        <v>19</v>
      </c>
      <c r="B23" s="206" t="s">
        <v>266</v>
      </c>
      <c r="C23" s="207"/>
      <c r="D23" s="207"/>
      <c r="E23" s="207"/>
      <c r="F23" s="208"/>
    </row>
    <row r="24" spans="1:7" x14ac:dyDescent="0.25">
      <c r="A24" s="34">
        <v>20</v>
      </c>
      <c r="B24" s="49" t="s">
        <v>277</v>
      </c>
      <c r="C24" s="58">
        <f>'1'!D36</f>
        <v>134536344</v>
      </c>
      <c r="D24" s="58">
        <f>'12'!E7</f>
        <v>146712500</v>
      </c>
      <c r="E24" s="58">
        <f>'12'!F7</f>
        <v>149646750</v>
      </c>
      <c r="F24" s="58">
        <f>'12'!G7</f>
        <v>152639685</v>
      </c>
      <c r="G24" s="59"/>
    </row>
    <row r="25" spans="1:7" ht="31.7" customHeight="1" x14ac:dyDescent="0.25">
      <c r="A25" s="34">
        <v>21</v>
      </c>
      <c r="B25" s="60" t="s">
        <v>278</v>
      </c>
      <c r="C25" s="58">
        <f>'1'!C40</f>
        <v>0</v>
      </c>
      <c r="D25" s="58"/>
      <c r="E25" s="58"/>
      <c r="F25" s="58"/>
      <c r="G25" s="59"/>
    </row>
    <row r="26" spans="1:7" x14ac:dyDescent="0.25">
      <c r="A26" s="34">
        <v>22</v>
      </c>
      <c r="B26" s="49" t="s">
        <v>279</v>
      </c>
      <c r="C26" s="58">
        <v>0</v>
      </c>
      <c r="D26" s="58">
        <v>0</v>
      </c>
      <c r="E26" s="58">
        <v>0</v>
      </c>
      <c r="F26" s="58">
        <v>0</v>
      </c>
      <c r="G26" s="59"/>
    </row>
    <row r="27" spans="1:7" ht="31.15" customHeight="1" x14ac:dyDescent="0.25">
      <c r="A27" s="34">
        <v>23</v>
      </c>
      <c r="B27" s="60" t="s">
        <v>280</v>
      </c>
      <c r="C27" s="58">
        <v>0</v>
      </c>
      <c r="D27" s="58">
        <v>0</v>
      </c>
      <c r="E27" s="58">
        <v>0</v>
      </c>
      <c r="F27" s="58">
        <v>0</v>
      </c>
      <c r="G27" s="59"/>
    </row>
    <row r="28" spans="1:7" ht="15.6" customHeight="1" x14ac:dyDescent="0.25">
      <c r="A28" s="34">
        <v>24</v>
      </c>
      <c r="B28" s="49" t="s">
        <v>327</v>
      </c>
      <c r="C28" s="58">
        <v>0</v>
      </c>
      <c r="D28" s="58">
        <v>0</v>
      </c>
      <c r="E28" s="58">
        <v>0</v>
      </c>
      <c r="F28" s="58">
        <v>0</v>
      </c>
      <c r="G28" s="59"/>
    </row>
    <row r="29" spans="1:7" x14ac:dyDescent="0.25">
      <c r="A29" s="34">
        <v>25</v>
      </c>
      <c r="B29" s="49" t="s">
        <v>281</v>
      </c>
      <c r="C29" s="58">
        <v>0</v>
      </c>
      <c r="D29" s="58">
        <v>0</v>
      </c>
      <c r="E29" s="58">
        <v>0</v>
      </c>
      <c r="F29" s="58">
        <v>0</v>
      </c>
      <c r="G29" s="59"/>
    </row>
    <row r="30" spans="1:7" s="57" customFormat="1" x14ac:dyDescent="0.25">
      <c r="A30" s="34">
        <v>26</v>
      </c>
      <c r="B30" s="61" t="s">
        <v>267</v>
      </c>
      <c r="C30" s="62">
        <f>SUM(C24:C29)</f>
        <v>134536344</v>
      </c>
      <c r="D30" s="62">
        <f>SUM(D24:D29)</f>
        <v>146712500</v>
      </c>
      <c r="E30" s="62">
        <f>SUM(E24:E29)</f>
        <v>149646750</v>
      </c>
      <c r="F30" s="62">
        <f>SUM(F24:F29)</f>
        <v>152639685</v>
      </c>
      <c r="G30" s="63"/>
    </row>
  </sheetData>
  <mergeCells count="4">
    <mergeCell ref="A1:F1"/>
    <mergeCell ref="B14:F14"/>
    <mergeCell ref="B5:F5"/>
    <mergeCell ref="B23:F23"/>
  </mergeCells>
  <phoneticPr fontId="4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69" orientation="portrait" r:id="rId1"/>
  <headerFooter>
    <oddHeader>&amp;R5.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"/>
  <sheetViews>
    <sheetView view="pageLayout" zoomScaleNormal="100" workbookViewId="0">
      <selection activeCell="G11" sqref="G11"/>
    </sheetView>
  </sheetViews>
  <sheetFormatPr defaultRowHeight="12.75" x14ac:dyDescent="0.2"/>
  <cols>
    <col min="1" max="1" width="3.5" bestFit="1" customWidth="1"/>
    <col min="2" max="2" width="49.6640625" customWidth="1"/>
    <col min="3" max="3" width="15.33203125" customWidth="1"/>
    <col min="4" max="4" width="14.1640625" customWidth="1"/>
    <col min="10" max="10" width="5" bestFit="1" customWidth="1"/>
  </cols>
  <sheetData>
    <row r="1" spans="1:4" s="4" customFormat="1" ht="15.75" x14ac:dyDescent="0.25">
      <c r="A1" s="1"/>
      <c r="B1" s="209" t="s">
        <v>335</v>
      </c>
      <c r="C1" s="209"/>
      <c r="D1" s="185" t="s">
        <v>296</v>
      </c>
    </row>
    <row r="2" spans="1:4" s="4" customFormat="1" ht="47.25" x14ac:dyDescent="0.25">
      <c r="A2" s="2"/>
      <c r="B2" s="20" t="s">
        <v>4</v>
      </c>
      <c r="C2" s="21" t="s">
        <v>518</v>
      </c>
      <c r="D2" s="21" t="s">
        <v>519</v>
      </c>
    </row>
    <row r="3" spans="1:4" s="4" customFormat="1" ht="15.75" x14ac:dyDescent="0.25">
      <c r="A3" s="2" t="s">
        <v>50</v>
      </c>
      <c r="B3" s="2" t="s">
        <v>42</v>
      </c>
      <c r="C3" s="5" t="s">
        <v>43</v>
      </c>
      <c r="D3" s="5" t="s">
        <v>44</v>
      </c>
    </row>
    <row r="4" spans="1:4" s="4" customFormat="1" ht="15.75" x14ac:dyDescent="0.25">
      <c r="A4" s="2">
        <v>1</v>
      </c>
      <c r="B4" s="9" t="s">
        <v>338</v>
      </c>
      <c r="C4" s="10">
        <f>C5+C6</f>
        <v>40000000</v>
      </c>
      <c r="D4" s="10">
        <f>D5+D6</f>
        <v>93967707</v>
      </c>
    </row>
    <row r="5" spans="1:4" s="4" customFormat="1" ht="15.75" x14ac:dyDescent="0.25">
      <c r="A5" s="6">
        <v>2</v>
      </c>
      <c r="B5" s="7" t="s">
        <v>336</v>
      </c>
      <c r="C5" s="8">
        <f>'2'!C77</f>
        <v>20000000</v>
      </c>
      <c r="D5" s="8">
        <f>'2'!D77</f>
        <v>66064415</v>
      </c>
    </row>
    <row r="6" spans="1:4" s="4" customFormat="1" ht="15.75" x14ac:dyDescent="0.25">
      <c r="A6" s="6">
        <v>3</v>
      </c>
      <c r="B6" s="7" t="s">
        <v>337</v>
      </c>
      <c r="C6" s="8">
        <f>'2'!C101</f>
        <v>20000000</v>
      </c>
      <c r="D6" s="8">
        <f>'2'!D101</f>
        <v>27903292</v>
      </c>
    </row>
    <row r="7" spans="1:4" s="4" customFormat="1" ht="15.75" x14ac:dyDescent="0.25">
      <c r="A7" s="2">
        <v>4</v>
      </c>
      <c r="B7" s="9" t="s">
        <v>339</v>
      </c>
      <c r="C7" s="10">
        <f>C8+C9</f>
        <v>0</v>
      </c>
      <c r="D7" s="10">
        <f>D8+D9</f>
        <v>0</v>
      </c>
    </row>
    <row r="8" spans="1:4" s="4" customFormat="1" ht="15.75" x14ac:dyDescent="0.25">
      <c r="A8" s="6">
        <v>5</v>
      </c>
      <c r="B8" s="7" t="s">
        <v>336</v>
      </c>
      <c r="C8" s="8">
        <v>0</v>
      </c>
      <c r="D8" s="8">
        <v>0</v>
      </c>
    </row>
    <row r="9" spans="1:4" s="4" customFormat="1" ht="15.75" x14ac:dyDescent="0.25">
      <c r="A9" s="6">
        <v>6</v>
      </c>
      <c r="B9" s="7" t="s">
        <v>337</v>
      </c>
      <c r="C9" s="8">
        <v>0</v>
      </c>
      <c r="D9" s="8">
        <v>0</v>
      </c>
    </row>
    <row r="10" spans="1:4" s="47" customFormat="1" ht="15.75" x14ac:dyDescent="0.25">
      <c r="A10" s="2">
        <v>7</v>
      </c>
      <c r="B10" s="9" t="s">
        <v>358</v>
      </c>
      <c r="C10" s="10">
        <f>C7+C4</f>
        <v>40000000</v>
      </c>
      <c r="D10" s="10">
        <f>D7+D4</f>
        <v>93967707</v>
      </c>
    </row>
  </sheetData>
  <mergeCells count="1">
    <mergeCell ref="B1:C1"/>
  </mergeCells>
  <printOptions horizontalCentered="1"/>
  <pageMargins left="0.70866141732283472" right="0.70866141732283472" top="1.5354330708661419" bottom="0.74803149606299213" header="0.9055118110236221" footer="0.31496062992125984"/>
  <pageSetup paperSize="9" orientation="portrait" r:id="rId1"/>
  <headerFooter>
    <oddHeader>&amp;R6.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"/>
  <sheetViews>
    <sheetView view="pageLayout" zoomScaleNormal="100" workbookViewId="0">
      <selection activeCell="F8" sqref="F8"/>
    </sheetView>
  </sheetViews>
  <sheetFormatPr defaultRowHeight="15.75" x14ac:dyDescent="0.25"/>
  <cols>
    <col min="1" max="1" width="9.33203125" style="32"/>
    <col min="2" max="2" width="49.1640625" style="32" customWidth="1"/>
    <col min="3" max="3" width="16.5" style="32" customWidth="1"/>
    <col min="4" max="4" width="15.1640625" style="32" customWidth="1"/>
    <col min="5" max="5" width="16.1640625" style="32" customWidth="1"/>
    <col min="6" max="6" width="14.6640625" style="32" customWidth="1"/>
    <col min="7" max="7" width="13.1640625" style="32" customWidth="1"/>
    <col min="8" max="16384" width="9.33203125" style="32"/>
  </cols>
  <sheetData>
    <row r="1" spans="1:7" x14ac:dyDescent="0.25">
      <c r="B1" s="210" t="s">
        <v>360</v>
      </c>
      <c r="C1" s="210"/>
      <c r="D1" s="210"/>
      <c r="E1" s="210"/>
      <c r="F1" s="210"/>
      <c r="G1" s="33" t="s">
        <v>296</v>
      </c>
    </row>
    <row r="2" spans="1:7" ht="76.150000000000006" customHeight="1" x14ac:dyDescent="0.25">
      <c r="A2" s="36"/>
      <c r="B2" s="41" t="s">
        <v>353</v>
      </c>
      <c r="C2" s="38" t="s">
        <v>340</v>
      </c>
      <c r="D2" s="39" t="s">
        <v>46</v>
      </c>
      <c r="E2" s="38" t="s">
        <v>341</v>
      </c>
      <c r="F2" s="38" t="s">
        <v>342</v>
      </c>
      <c r="G2" s="38" t="s">
        <v>352</v>
      </c>
    </row>
    <row r="3" spans="1:7" x14ac:dyDescent="0.25">
      <c r="A3" s="34" t="s">
        <v>41</v>
      </c>
      <c r="B3" s="35" t="s">
        <v>42</v>
      </c>
      <c r="C3" s="35" t="s">
        <v>43</v>
      </c>
      <c r="D3" s="35" t="s">
        <v>44</v>
      </c>
      <c r="E3" s="35" t="s">
        <v>51</v>
      </c>
      <c r="F3" s="35" t="s">
        <v>348</v>
      </c>
      <c r="G3" s="35" t="s">
        <v>348</v>
      </c>
    </row>
    <row r="4" spans="1:7" x14ac:dyDescent="0.25">
      <c r="A4" s="36">
        <v>1</v>
      </c>
      <c r="B4" s="37" t="s">
        <v>26</v>
      </c>
      <c r="C4" s="40" t="s">
        <v>26</v>
      </c>
      <c r="D4" s="40" t="s">
        <v>26</v>
      </c>
      <c r="E4" s="40" t="s">
        <v>26</v>
      </c>
      <c r="F4" s="40" t="s">
        <v>26</v>
      </c>
      <c r="G4" s="40" t="s">
        <v>26</v>
      </c>
    </row>
    <row r="5" spans="1:7" x14ac:dyDescent="0.25">
      <c r="A5" s="36">
        <v>2</v>
      </c>
      <c r="B5" s="41" t="s">
        <v>1</v>
      </c>
      <c r="C5" s="31">
        <f>SUM(C4:C4)</f>
        <v>0</v>
      </c>
      <c r="D5" s="31">
        <f>SUM(D4:D4)</f>
        <v>0</v>
      </c>
      <c r="E5" s="31">
        <f>SUM(E4:E4)</f>
        <v>0</v>
      </c>
      <c r="F5" s="31">
        <f>SUM(F4:F4)</f>
        <v>0</v>
      </c>
      <c r="G5" s="31">
        <f>SUM(G4:G4)</f>
        <v>0</v>
      </c>
    </row>
    <row r="6" spans="1:7" x14ac:dyDescent="0.25">
      <c r="A6" s="42"/>
      <c r="C6" s="43"/>
      <c r="D6" s="43"/>
      <c r="E6" s="43"/>
    </row>
  </sheetData>
  <mergeCells count="1">
    <mergeCell ref="B1:F1"/>
  </mergeCells>
  <printOptions horizontalCentered="1"/>
  <pageMargins left="0.70866141732283472" right="0.70866141732283472" top="1.3385826771653544" bottom="0.74803149606299213" header="0.9055118110236221" footer="0.31496062992125984"/>
  <pageSetup paperSize="9" orientation="landscape" r:id="rId1"/>
  <headerFooter>
    <oddHeader xml:space="preserve">&amp;R7. melléklet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21"/>
  <sheetViews>
    <sheetView view="pageLayout" topLeftCell="B1" zoomScaleNormal="100" workbookViewId="0">
      <selection activeCell="B2" sqref="B2:G2"/>
    </sheetView>
  </sheetViews>
  <sheetFormatPr defaultColWidth="22.1640625" defaultRowHeight="15.75" x14ac:dyDescent="0.2"/>
  <cols>
    <col min="1" max="1" width="8" style="23" customWidth="1"/>
    <col min="2" max="2" width="39.6640625" style="24" customWidth="1"/>
    <col min="3" max="4" width="15.1640625" style="24" customWidth="1"/>
    <col min="5" max="5" width="38" style="24" customWidth="1"/>
    <col min="6" max="7" width="15.83203125" style="24" customWidth="1"/>
    <col min="8" max="16384" width="22.1640625" style="24"/>
  </cols>
  <sheetData>
    <row r="1" spans="1:7" x14ac:dyDescent="0.2">
      <c r="G1" s="25" t="s">
        <v>296</v>
      </c>
    </row>
    <row r="2" spans="1:7" ht="25.5" customHeight="1" x14ac:dyDescent="0.2">
      <c r="A2" s="26"/>
      <c r="B2" s="211" t="s">
        <v>365</v>
      </c>
      <c r="C2" s="197"/>
      <c r="D2" s="197"/>
      <c r="E2" s="197"/>
      <c r="F2" s="197"/>
      <c r="G2" s="197"/>
    </row>
    <row r="3" spans="1:7" s="28" customFormat="1" ht="31.5" x14ac:dyDescent="0.2">
      <c r="A3" s="26"/>
      <c r="B3" s="27" t="s">
        <v>4</v>
      </c>
      <c r="C3" s="27" t="s">
        <v>518</v>
      </c>
      <c r="D3" s="27" t="s">
        <v>519</v>
      </c>
      <c r="E3" s="27" t="s">
        <v>4</v>
      </c>
      <c r="F3" s="27" t="s">
        <v>518</v>
      </c>
      <c r="G3" s="27" t="s">
        <v>519</v>
      </c>
    </row>
    <row r="4" spans="1:7" s="23" customFormat="1" x14ac:dyDescent="0.2">
      <c r="A4" s="26" t="s">
        <v>50</v>
      </c>
      <c r="B4" s="26" t="s">
        <v>42</v>
      </c>
      <c r="C4" s="26" t="s">
        <v>53</v>
      </c>
      <c r="D4" s="26" t="s">
        <v>44</v>
      </c>
      <c r="E4" s="26" t="s">
        <v>51</v>
      </c>
      <c r="F4" s="26" t="s">
        <v>52</v>
      </c>
      <c r="G4" s="26" t="s">
        <v>61</v>
      </c>
    </row>
    <row r="5" spans="1:7" ht="31.5" x14ac:dyDescent="0.2">
      <c r="A5" s="26">
        <v>1</v>
      </c>
      <c r="B5" s="64" t="s">
        <v>74</v>
      </c>
      <c r="C5" s="65">
        <f>'1'!C10</f>
        <v>141569728</v>
      </c>
      <c r="D5" s="65">
        <f>'1'!D10</f>
        <v>159161678</v>
      </c>
      <c r="E5" s="64" t="s">
        <v>5</v>
      </c>
      <c r="F5" s="66">
        <f>'2'!C22</f>
        <v>63289243</v>
      </c>
      <c r="G5" s="66">
        <f>'2'!D22</f>
        <v>59776424</v>
      </c>
    </row>
    <row r="6" spans="1:7" ht="31.5" x14ac:dyDescent="0.2">
      <c r="A6" s="26">
        <v>2</v>
      </c>
      <c r="B6" s="64" t="s">
        <v>80</v>
      </c>
      <c r="C6" s="67">
        <f>'1'!C15</f>
        <v>45953218</v>
      </c>
      <c r="D6" s="67">
        <f>'1'!D15</f>
        <v>33774231</v>
      </c>
      <c r="E6" s="64" t="s">
        <v>158</v>
      </c>
      <c r="F6" s="66">
        <f>'2'!C23</f>
        <v>11184663</v>
      </c>
      <c r="G6" s="66">
        <f>'2'!D23</f>
        <v>8985720</v>
      </c>
    </row>
    <row r="7" spans="1:7" ht="31.5" x14ac:dyDescent="0.2">
      <c r="A7" s="26">
        <v>3</v>
      </c>
      <c r="B7" s="64" t="s">
        <v>86</v>
      </c>
      <c r="C7" s="67">
        <f>'1'!C22</f>
        <v>40000000</v>
      </c>
      <c r="D7" s="67">
        <f>'1'!D22</f>
        <v>69999999</v>
      </c>
      <c r="E7" s="64" t="s">
        <v>183</v>
      </c>
      <c r="F7" s="66">
        <f>'2'!C48</f>
        <v>120647396</v>
      </c>
      <c r="G7" s="66">
        <f>'2'!D48</f>
        <v>102024841</v>
      </c>
    </row>
    <row r="8" spans="1:7" x14ac:dyDescent="0.2">
      <c r="A8" s="26">
        <v>4</v>
      </c>
      <c r="B8" s="64" t="s">
        <v>98</v>
      </c>
      <c r="C8" s="67">
        <f>'1'!C36</f>
        <v>133375000</v>
      </c>
      <c r="D8" s="67">
        <f>'1'!D36</f>
        <v>134536344</v>
      </c>
      <c r="E8" s="64" t="s">
        <v>192</v>
      </c>
      <c r="F8" s="66">
        <f>'2'!C61</f>
        <v>3800000</v>
      </c>
      <c r="G8" s="66">
        <f>'2'!D61</f>
        <v>1700000</v>
      </c>
    </row>
    <row r="9" spans="1:7" x14ac:dyDescent="0.2">
      <c r="A9" s="26">
        <v>5</v>
      </c>
      <c r="B9" s="64" t="s">
        <v>106</v>
      </c>
      <c r="C9" s="67">
        <f>'1'!C52</f>
        <v>73531350</v>
      </c>
      <c r="D9" s="67">
        <f>'1'!D52</f>
        <v>84255530</v>
      </c>
      <c r="E9" s="64" t="s">
        <v>205</v>
      </c>
      <c r="F9" s="66">
        <f>'2'!C78</f>
        <v>107442422</v>
      </c>
      <c r="G9" s="66">
        <f>'2'!D78</f>
        <v>159674033</v>
      </c>
    </row>
    <row r="10" spans="1:7" x14ac:dyDescent="0.2">
      <c r="A10" s="26">
        <v>6</v>
      </c>
      <c r="B10" s="64" t="s">
        <v>112</v>
      </c>
      <c r="C10" s="67">
        <f>'1'!C58</f>
        <v>81496000</v>
      </c>
      <c r="D10" s="67">
        <f>'1'!D58</f>
        <v>57535750</v>
      </c>
      <c r="E10" s="64" t="s">
        <v>213</v>
      </c>
      <c r="F10" s="66">
        <f>'2'!C86</f>
        <v>112240000</v>
      </c>
      <c r="G10" s="66">
        <f>'2'!D86</f>
        <v>80497832</v>
      </c>
    </row>
    <row r="11" spans="1:7" ht="31.5" x14ac:dyDescent="0.2">
      <c r="A11" s="26">
        <v>7</v>
      </c>
      <c r="B11" s="64" t="s">
        <v>115</v>
      </c>
      <c r="C11" s="67">
        <f>'1'!C64</f>
        <v>0</v>
      </c>
      <c r="D11" s="67">
        <f>'1'!D64</f>
        <v>159332</v>
      </c>
      <c r="E11" s="64" t="s">
        <v>57</v>
      </c>
      <c r="F11" s="66">
        <f>'2'!C91</f>
        <v>82000000</v>
      </c>
      <c r="G11" s="66">
        <f>'2'!D91</f>
        <v>109124042</v>
      </c>
    </row>
    <row r="12" spans="1:7" ht="31.5" x14ac:dyDescent="0.2">
      <c r="A12" s="26">
        <v>8</v>
      </c>
      <c r="B12" s="64" t="s">
        <v>118</v>
      </c>
      <c r="C12" s="67">
        <f>'1'!C70</f>
        <v>0</v>
      </c>
      <c r="D12" s="67">
        <f>'1'!D70</f>
        <v>5000000</v>
      </c>
      <c r="E12" s="64" t="s">
        <v>226</v>
      </c>
      <c r="F12" s="66">
        <f>'2'!C102</f>
        <v>20000000</v>
      </c>
      <c r="G12" s="66">
        <f>'2'!D102+'2'!D100</f>
        <v>29128972</v>
      </c>
    </row>
    <row r="13" spans="1:7" x14ac:dyDescent="0.2">
      <c r="A13" s="26">
        <f>A12+1</f>
        <v>9</v>
      </c>
      <c r="B13" s="64"/>
      <c r="C13" s="67"/>
      <c r="D13" s="67"/>
      <c r="E13" s="64" t="s">
        <v>324</v>
      </c>
      <c r="F13" s="66">
        <f>'2'!C63</f>
        <v>0</v>
      </c>
      <c r="G13" s="66">
        <f>'2'!D63</f>
        <v>220611</v>
      </c>
    </row>
    <row r="14" spans="1:7" ht="31.5" x14ac:dyDescent="0.25">
      <c r="A14" s="26">
        <f t="shared" ref="A14:A21" si="0">A13+1</f>
        <v>10</v>
      </c>
      <c r="B14" s="68" t="s">
        <v>349</v>
      </c>
      <c r="C14" s="69">
        <f>SUM(C5:C12)</f>
        <v>515925296</v>
      </c>
      <c r="D14" s="69">
        <f>SUM(D5:D12)</f>
        <v>544422864</v>
      </c>
      <c r="E14" s="70" t="s">
        <v>350</v>
      </c>
      <c r="F14" s="71">
        <f>SUM(F5:F13)</f>
        <v>520603724</v>
      </c>
      <c r="G14" s="71">
        <f>SUM(G5:G13)</f>
        <v>551132475</v>
      </c>
    </row>
    <row r="15" spans="1:7" ht="22.5" customHeight="1" x14ac:dyDescent="0.2">
      <c r="A15" s="26">
        <f t="shared" si="0"/>
        <v>11</v>
      </c>
      <c r="B15" s="7" t="s">
        <v>127</v>
      </c>
      <c r="C15" s="13">
        <f>'1'!C81</f>
        <v>123901856</v>
      </c>
      <c r="D15" s="13">
        <f>'1'!D81</f>
        <v>123901856</v>
      </c>
      <c r="E15" s="7" t="s">
        <v>231</v>
      </c>
      <c r="F15" s="13">
        <v>0</v>
      </c>
      <c r="G15" s="13">
        <v>0</v>
      </c>
    </row>
    <row r="16" spans="1:7" ht="31.5" x14ac:dyDescent="0.2">
      <c r="A16" s="26">
        <f t="shared" si="0"/>
        <v>12</v>
      </c>
      <c r="B16" s="7" t="s">
        <v>128</v>
      </c>
      <c r="C16" s="13">
        <f>'1'!C84</f>
        <v>129633</v>
      </c>
      <c r="D16" s="13">
        <f>'1'!D84</f>
        <v>965962</v>
      </c>
      <c r="E16" s="7" t="s">
        <v>234</v>
      </c>
      <c r="F16" s="13">
        <f>'2'!C125</f>
        <v>67360000</v>
      </c>
      <c r="G16" s="13">
        <f>'2'!D125</f>
        <v>67360000</v>
      </c>
    </row>
    <row r="17" spans="1:7" ht="35.65" customHeight="1" x14ac:dyDescent="0.2">
      <c r="A17" s="26">
        <f t="shared" si="0"/>
        <v>13</v>
      </c>
      <c r="B17" s="11" t="s">
        <v>260</v>
      </c>
      <c r="C17" s="13">
        <f>'1'!C80</f>
        <v>73888903</v>
      </c>
      <c r="D17" s="13">
        <f>'1'!D80</f>
        <v>67360000</v>
      </c>
      <c r="E17" s="7" t="s">
        <v>236</v>
      </c>
      <c r="F17" s="13">
        <f>'2'!C116</f>
        <v>5792421</v>
      </c>
      <c r="G17" s="13">
        <f>'2'!D116</f>
        <v>6628750</v>
      </c>
    </row>
    <row r="18" spans="1:7" x14ac:dyDescent="0.2">
      <c r="A18" s="26">
        <f t="shared" si="0"/>
        <v>14</v>
      </c>
      <c r="B18" s="7" t="s">
        <v>132</v>
      </c>
      <c r="C18" s="13">
        <v>0</v>
      </c>
      <c r="D18" s="13">
        <v>0</v>
      </c>
      <c r="E18" s="7" t="s">
        <v>241</v>
      </c>
      <c r="F18" s="13">
        <f>'2'!C117</f>
        <v>120089543</v>
      </c>
      <c r="G18" s="13">
        <f>'2'!D117</f>
        <v>111529457</v>
      </c>
    </row>
    <row r="19" spans="1:7" x14ac:dyDescent="0.2">
      <c r="A19" s="26">
        <f t="shared" si="0"/>
        <v>15</v>
      </c>
      <c r="B19" s="7" t="s">
        <v>136</v>
      </c>
      <c r="C19" s="13">
        <v>0</v>
      </c>
      <c r="D19" s="13">
        <v>0</v>
      </c>
      <c r="E19" s="7" t="s">
        <v>245</v>
      </c>
      <c r="F19" s="13">
        <v>0</v>
      </c>
      <c r="G19" s="13">
        <v>0</v>
      </c>
    </row>
    <row r="20" spans="1:7" x14ac:dyDescent="0.2">
      <c r="A20" s="26">
        <f t="shared" si="0"/>
        <v>16</v>
      </c>
      <c r="B20" s="9" t="s">
        <v>138</v>
      </c>
      <c r="C20" s="14">
        <f>SUM(C15:C19)</f>
        <v>197920392</v>
      </c>
      <c r="D20" s="14">
        <f>SUM(D15:D19)</f>
        <v>192227818</v>
      </c>
      <c r="E20" s="9" t="s">
        <v>247</v>
      </c>
      <c r="F20" s="14">
        <f>SUM(F15:F19)</f>
        <v>193241964</v>
      </c>
      <c r="G20" s="14">
        <f>SUM(G15:G19)</f>
        <v>185518207</v>
      </c>
    </row>
    <row r="21" spans="1:7" x14ac:dyDescent="0.25">
      <c r="A21" s="26">
        <f t="shared" si="0"/>
        <v>17</v>
      </c>
      <c r="B21" s="15" t="s">
        <v>256</v>
      </c>
      <c r="C21" s="14">
        <f>C14+C20</f>
        <v>713845688</v>
      </c>
      <c r="D21" s="14">
        <f>D14+D20</f>
        <v>736650682</v>
      </c>
      <c r="E21" s="9" t="s">
        <v>257</v>
      </c>
      <c r="F21" s="14">
        <f>F14+F20</f>
        <v>713845688</v>
      </c>
      <c r="G21" s="14">
        <f>G14+G20</f>
        <v>736650682</v>
      </c>
    </row>
  </sheetData>
  <mergeCells count="1">
    <mergeCell ref="B2:G2"/>
  </mergeCells>
  <printOptions horizontalCentered="1"/>
  <pageMargins left="0.70866141732283472" right="0.70866141732283472" top="1.1417322834645669" bottom="0.74803149606299213" header="0.70866141732283472" footer="0.31496062992125984"/>
  <pageSetup paperSize="9" scale="99" orientation="landscape" r:id="rId1"/>
  <headerFooter>
    <oddHeader>&amp;R8.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5"/>
  <sheetViews>
    <sheetView view="pageLayout" topLeftCell="B1" zoomScaleNormal="100" workbookViewId="0">
      <selection activeCell="M3" sqref="M3"/>
    </sheetView>
  </sheetViews>
  <sheetFormatPr defaultRowHeight="15.75" x14ac:dyDescent="0.25"/>
  <cols>
    <col min="1" max="1" width="6.33203125" style="72" customWidth="1"/>
    <col min="2" max="2" width="32.83203125" style="73" customWidth="1"/>
    <col min="3" max="3" width="12.83203125" style="73" customWidth="1"/>
    <col min="4" max="4" width="12.5" style="73" customWidth="1"/>
    <col min="5" max="7" width="12.1640625" style="73" customWidth="1"/>
    <col min="8" max="8" width="11.83203125" style="73" customWidth="1"/>
    <col min="9" max="10" width="13.5" style="73" customWidth="1"/>
    <col min="11" max="11" width="13" style="73" customWidth="1"/>
    <col min="12" max="12" width="12.5" style="73" customWidth="1"/>
    <col min="13" max="13" width="12.33203125" style="73" customWidth="1"/>
    <col min="14" max="14" width="13.83203125" style="73" customWidth="1"/>
    <col min="15" max="15" width="15.1640625" style="72" customWidth="1"/>
    <col min="16" max="16384" width="9.33203125" style="73"/>
  </cols>
  <sheetData>
    <row r="1" spans="1:15" x14ac:dyDescent="0.25">
      <c r="C1" s="218" t="s">
        <v>359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74" t="s">
        <v>296</v>
      </c>
    </row>
    <row r="2" spans="1:15" ht="16.5" thickBot="1" x14ac:dyDescent="0.3">
      <c r="B2" s="75" t="s">
        <v>50</v>
      </c>
      <c r="C2" s="75" t="s">
        <v>42</v>
      </c>
      <c r="D2" s="75" t="s">
        <v>43</v>
      </c>
      <c r="E2" s="75" t="s">
        <v>44</v>
      </c>
      <c r="F2" s="75" t="s">
        <v>51</v>
      </c>
      <c r="G2" s="75" t="s">
        <v>52</v>
      </c>
      <c r="H2" s="75" t="s">
        <v>61</v>
      </c>
      <c r="I2" s="75" t="s">
        <v>62</v>
      </c>
      <c r="J2" s="75" t="s">
        <v>63</v>
      </c>
      <c r="K2" s="75" t="s">
        <v>64</v>
      </c>
      <c r="L2" s="75" t="s">
        <v>65</v>
      </c>
      <c r="M2" s="75" t="s">
        <v>66</v>
      </c>
      <c r="N2" s="75" t="s">
        <v>67</v>
      </c>
      <c r="O2" s="76" t="s">
        <v>68</v>
      </c>
    </row>
    <row r="3" spans="1:15" s="72" customFormat="1" ht="26.1" customHeight="1" thickTop="1" x14ac:dyDescent="0.25">
      <c r="A3" s="77" t="s">
        <v>0</v>
      </c>
      <c r="B3" s="78" t="s">
        <v>4</v>
      </c>
      <c r="C3" s="78" t="s">
        <v>6</v>
      </c>
      <c r="D3" s="78" t="s">
        <v>7</v>
      </c>
      <c r="E3" s="78" t="s">
        <v>8</v>
      </c>
      <c r="F3" s="78" t="s">
        <v>9</v>
      </c>
      <c r="G3" s="78" t="s">
        <v>10</v>
      </c>
      <c r="H3" s="78" t="s">
        <v>11</v>
      </c>
      <c r="I3" s="78" t="s">
        <v>12</v>
      </c>
      <c r="J3" s="78" t="s">
        <v>13</v>
      </c>
      <c r="K3" s="78" t="s">
        <v>14</v>
      </c>
      <c r="L3" s="78" t="s">
        <v>15</v>
      </c>
      <c r="M3" s="78" t="s">
        <v>16</v>
      </c>
      <c r="N3" s="78" t="s">
        <v>17</v>
      </c>
      <c r="O3" s="79" t="s">
        <v>2</v>
      </c>
    </row>
    <row r="4" spans="1:15" s="82" customFormat="1" ht="15" customHeight="1" x14ac:dyDescent="0.2">
      <c r="A4" s="80"/>
      <c r="B4" s="81" t="s">
        <v>18</v>
      </c>
      <c r="C4" s="212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</row>
    <row r="5" spans="1:15" s="86" customFormat="1" ht="31.5" x14ac:dyDescent="0.2">
      <c r="A5" s="80">
        <v>1</v>
      </c>
      <c r="B5" s="83" t="s">
        <v>74</v>
      </c>
      <c r="C5" s="84">
        <v>17065959</v>
      </c>
      <c r="D5" s="84">
        <v>11407903</v>
      </c>
      <c r="E5" s="84">
        <v>14866300</v>
      </c>
      <c r="F5" s="84">
        <v>12398823</v>
      </c>
      <c r="G5" s="84">
        <v>10778598</v>
      </c>
      <c r="H5" s="84">
        <v>10696635</v>
      </c>
      <c r="I5" s="84">
        <v>12750514</v>
      </c>
      <c r="J5" s="84">
        <v>13667615</v>
      </c>
      <c r="K5" s="84">
        <v>12025419</v>
      </c>
      <c r="L5" s="84">
        <v>13799106</v>
      </c>
      <c r="M5" s="84">
        <f>O5*0.08</f>
        <v>12732934.24</v>
      </c>
      <c r="N5" s="84">
        <f>O5-M5-L5-K5-J5-I5-H5-G5-F5-E5-D5-C5</f>
        <v>16971871.75999999</v>
      </c>
      <c r="O5" s="85">
        <f>'1'!D10</f>
        <v>159161678</v>
      </c>
    </row>
    <row r="6" spans="1:15" s="86" customFormat="1" ht="31.5" x14ac:dyDescent="0.2">
      <c r="A6" s="80">
        <v>2</v>
      </c>
      <c r="B6" s="83" t="s">
        <v>80</v>
      </c>
      <c r="C6" s="84">
        <v>1489112</v>
      </c>
      <c r="D6" s="84">
        <v>185706</v>
      </c>
      <c r="E6" s="84">
        <v>4956765</v>
      </c>
      <c r="F6" s="84">
        <v>5691295</v>
      </c>
      <c r="G6" s="84">
        <v>5144101</v>
      </c>
      <c r="H6" s="84">
        <v>1565838</v>
      </c>
      <c r="I6" s="84">
        <v>5675174</v>
      </c>
      <c r="J6" s="84">
        <v>1665256</v>
      </c>
      <c r="K6" s="84">
        <v>699858</v>
      </c>
      <c r="L6" s="84">
        <v>685157</v>
      </c>
      <c r="M6" s="84">
        <f>O6*0.08</f>
        <v>2701938.48</v>
      </c>
      <c r="N6" s="84">
        <f>O6-M6-L6-K6-J6-I6-H6-G6-F6-E6-D6-C6</f>
        <v>3314030.5199999996</v>
      </c>
      <c r="O6" s="85">
        <f>'1'!D15</f>
        <v>33774231</v>
      </c>
    </row>
    <row r="7" spans="1:15" s="86" customFormat="1" ht="17.25" customHeight="1" x14ac:dyDescent="0.2">
      <c r="A7" s="80">
        <v>3</v>
      </c>
      <c r="B7" s="87" t="s">
        <v>98</v>
      </c>
      <c r="C7" s="84">
        <v>917941</v>
      </c>
      <c r="D7" s="84">
        <v>3804232</v>
      </c>
      <c r="E7" s="84">
        <v>49084703</v>
      </c>
      <c r="F7" s="84">
        <v>526082</v>
      </c>
      <c r="G7" s="84">
        <v>2242246</v>
      </c>
      <c r="H7" s="84">
        <v>2496057</v>
      </c>
      <c r="I7" s="84">
        <v>1688262</v>
      </c>
      <c r="J7" s="84">
        <v>8592583</v>
      </c>
      <c r="K7" s="84">
        <v>57791032</v>
      </c>
      <c r="L7" s="84">
        <v>6350742</v>
      </c>
      <c r="M7" s="84">
        <v>600000</v>
      </c>
      <c r="N7" s="84">
        <f>O7-M7-L7-K7-J7-I7-H7-G7-F7-E7-D7-C7</f>
        <v>442464</v>
      </c>
      <c r="O7" s="85">
        <f>'1'!D36</f>
        <v>134536344</v>
      </c>
    </row>
    <row r="8" spans="1:15" s="86" customFormat="1" ht="15.75" customHeight="1" x14ac:dyDescent="0.2">
      <c r="A8" s="80">
        <v>4</v>
      </c>
      <c r="B8" s="83" t="s">
        <v>58</v>
      </c>
      <c r="C8" s="84">
        <v>4089990</v>
      </c>
      <c r="D8" s="84">
        <v>168542</v>
      </c>
      <c r="E8" s="84">
        <v>198844</v>
      </c>
      <c r="F8" s="84">
        <v>167859</v>
      </c>
      <c r="G8" s="84">
        <v>133807</v>
      </c>
      <c r="H8" s="84">
        <v>5537808</v>
      </c>
      <c r="I8" s="84">
        <v>28257576</v>
      </c>
      <c r="J8" s="84">
        <v>34531586</v>
      </c>
      <c r="K8" s="84">
        <v>9504002</v>
      </c>
      <c r="L8" s="84">
        <v>426428</v>
      </c>
      <c r="M8" s="84">
        <v>600000</v>
      </c>
      <c r="N8" s="84">
        <f>O8-M8-L8-K8-J8-I8-H8-G8-F8-E8-D8-C8</f>
        <v>639088</v>
      </c>
      <c r="O8" s="85">
        <f>'1'!D52</f>
        <v>84255530</v>
      </c>
    </row>
    <row r="9" spans="1:15" s="86" customFormat="1" x14ac:dyDescent="0.2">
      <c r="A9" s="80">
        <v>5</v>
      </c>
      <c r="B9" s="83" t="s">
        <v>55</v>
      </c>
      <c r="C9" s="84"/>
      <c r="D9" s="84">
        <v>40000000</v>
      </c>
      <c r="E9" s="84"/>
      <c r="F9" s="84"/>
      <c r="G9" s="84">
        <v>1000000</v>
      </c>
      <c r="H9" s="84"/>
      <c r="I9" s="84">
        <v>7200000</v>
      </c>
      <c r="J9" s="84">
        <v>29999999</v>
      </c>
      <c r="K9" s="84">
        <v>45595</v>
      </c>
      <c r="L9" s="84">
        <v>9843</v>
      </c>
      <c r="M9" s="84"/>
      <c r="N9" s="84">
        <f>O9-C9-D9-E9-F9-G9-H9-I9-J9-K9-L9-M9</f>
        <v>49280312</v>
      </c>
      <c r="O9" s="85">
        <f>'1'!D21+'1'!D58</f>
        <v>127535749</v>
      </c>
    </row>
    <row r="10" spans="1:15" s="86" customFormat="1" ht="12.95" customHeight="1" x14ac:dyDescent="0.2">
      <c r="A10" s="80">
        <v>6</v>
      </c>
      <c r="B10" s="83" t="s">
        <v>115</v>
      </c>
      <c r="C10" s="84"/>
      <c r="D10" s="84">
        <v>159332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5">
        <f>'1'!D64</f>
        <v>159332</v>
      </c>
    </row>
    <row r="11" spans="1:15" s="86" customFormat="1" ht="31.5" x14ac:dyDescent="0.2">
      <c r="A11" s="80">
        <v>7</v>
      </c>
      <c r="B11" s="83" t="s">
        <v>251</v>
      </c>
      <c r="C11" s="84"/>
      <c r="D11" s="84"/>
      <c r="E11" s="84"/>
      <c r="F11" s="84"/>
      <c r="G11" s="84"/>
      <c r="H11" s="84">
        <v>5000000</v>
      </c>
      <c r="I11" s="84"/>
      <c r="J11" s="84"/>
      <c r="K11" s="84"/>
      <c r="L11" s="84"/>
      <c r="M11" s="84"/>
      <c r="N11" s="84"/>
      <c r="O11" s="85">
        <f>'1'!D70</f>
        <v>5000000</v>
      </c>
    </row>
    <row r="12" spans="1:15" s="86" customFormat="1" ht="31.5" x14ac:dyDescent="0.2">
      <c r="A12" s="80">
        <v>8</v>
      </c>
      <c r="B12" s="83" t="s">
        <v>123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5">
        <f>'1'!D75</f>
        <v>0</v>
      </c>
    </row>
    <row r="13" spans="1:15" s="86" customFormat="1" x14ac:dyDescent="0.2">
      <c r="A13" s="80">
        <v>9</v>
      </c>
      <c r="B13" s="87" t="s">
        <v>260</v>
      </c>
      <c r="C13" s="84"/>
      <c r="D13" s="84"/>
      <c r="E13" s="84"/>
      <c r="F13" s="84"/>
      <c r="G13" s="84"/>
      <c r="H13" s="84">
        <v>50000000</v>
      </c>
      <c r="I13" s="84"/>
      <c r="J13" s="84">
        <v>17360000</v>
      </c>
      <c r="K13" s="84"/>
      <c r="L13" s="84"/>
      <c r="M13" s="84"/>
      <c r="N13" s="84">
        <f>O13-C13-D13-E13-F13-G13-H13-I13-J13-K13-L13-M13</f>
        <v>0</v>
      </c>
      <c r="O13" s="85">
        <f>'1'!D80</f>
        <v>67360000</v>
      </c>
    </row>
    <row r="14" spans="1:15" s="86" customFormat="1" x14ac:dyDescent="0.2">
      <c r="A14" s="80">
        <v>10</v>
      </c>
      <c r="B14" s="87" t="s">
        <v>261</v>
      </c>
      <c r="C14" s="84">
        <v>123901856</v>
      </c>
      <c r="D14" s="84">
        <v>0</v>
      </c>
      <c r="E14" s="84"/>
      <c r="F14" s="84"/>
      <c r="G14" s="84"/>
      <c r="H14" s="84"/>
      <c r="I14" s="84"/>
      <c r="J14" s="84"/>
      <c r="K14" s="84"/>
      <c r="L14" s="84"/>
      <c r="M14" s="84"/>
      <c r="N14" s="84">
        <f>O14-C14-D14-E14-F14-G14-H14-I14-J14-K14-L14-M14</f>
        <v>0</v>
      </c>
      <c r="O14" s="85">
        <f>'1'!D83</f>
        <v>123901856</v>
      </c>
    </row>
    <row r="15" spans="1:15" s="86" customFormat="1" x14ac:dyDescent="0.2">
      <c r="A15" s="80">
        <v>11</v>
      </c>
      <c r="B15" s="87" t="s">
        <v>526</v>
      </c>
      <c r="C15" s="84">
        <v>73252</v>
      </c>
      <c r="D15" s="84">
        <v>77252</v>
      </c>
      <c r="E15" s="84">
        <v>77251</v>
      </c>
      <c r="F15" s="84">
        <v>90719</v>
      </c>
      <c r="G15" s="84">
        <v>103341</v>
      </c>
      <c r="H15" s="84">
        <v>112565</v>
      </c>
      <c r="I15" s="84">
        <v>78993</v>
      </c>
      <c r="J15" s="84">
        <v>70861</v>
      </c>
      <c r="K15" s="84">
        <v>70864</v>
      </c>
      <c r="L15" s="84">
        <v>70864</v>
      </c>
      <c r="M15" s="84">
        <v>70000</v>
      </c>
      <c r="N15" s="84">
        <f>O15-C15-D15-E15-F15-G15-H15-I15-J15-K15-L15-M15</f>
        <v>70000</v>
      </c>
      <c r="O15" s="85">
        <f>'1'!D84</f>
        <v>965962</v>
      </c>
    </row>
    <row r="16" spans="1:15" s="86" customFormat="1" ht="32.25" thickBot="1" x14ac:dyDescent="0.25">
      <c r="A16" s="80">
        <v>12</v>
      </c>
      <c r="B16" s="83" t="s">
        <v>262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>
        <f>O16-C16-D16-E16-F16-G16-H16-I16-J16-K16-L16-M16</f>
        <v>0</v>
      </c>
      <c r="O16" s="85">
        <f>'1'!C98</f>
        <v>0</v>
      </c>
    </row>
    <row r="17" spans="1:15" s="82" customFormat="1" ht="18.75" customHeight="1" thickTop="1" thickBot="1" x14ac:dyDescent="0.25">
      <c r="A17" s="80">
        <v>13</v>
      </c>
      <c r="B17" s="88" t="s">
        <v>254</v>
      </c>
      <c r="C17" s="89">
        <f t="shared" ref="C17:H17" si="0">SUM(C5:C16)</f>
        <v>147538110</v>
      </c>
      <c r="D17" s="89">
        <f t="shared" si="0"/>
        <v>55802967</v>
      </c>
      <c r="E17" s="89">
        <f t="shared" si="0"/>
        <v>69183863</v>
      </c>
      <c r="F17" s="89">
        <f t="shared" si="0"/>
        <v>18874778</v>
      </c>
      <c r="G17" s="89">
        <f t="shared" si="0"/>
        <v>19402093</v>
      </c>
      <c r="H17" s="89">
        <f t="shared" si="0"/>
        <v>75408903</v>
      </c>
      <c r="I17" s="89">
        <f t="shared" ref="I17:N17" si="1">SUM(I5:I16)</f>
        <v>55650519</v>
      </c>
      <c r="J17" s="89">
        <f t="shared" si="1"/>
        <v>105887900</v>
      </c>
      <c r="K17" s="89">
        <f t="shared" si="1"/>
        <v>80136770</v>
      </c>
      <c r="L17" s="89">
        <f t="shared" si="1"/>
        <v>21342140</v>
      </c>
      <c r="M17" s="89">
        <f t="shared" si="1"/>
        <v>16704872.720000001</v>
      </c>
      <c r="N17" s="89">
        <f t="shared" si="1"/>
        <v>70717766.279999986</v>
      </c>
      <c r="O17" s="89">
        <f>SUM(O5:O16)</f>
        <v>736650682</v>
      </c>
    </row>
    <row r="18" spans="1:15" s="82" customFormat="1" ht="17.25" customHeight="1" thickTop="1" x14ac:dyDescent="0.2">
      <c r="A18" s="80">
        <v>14</v>
      </c>
      <c r="B18" s="81" t="s">
        <v>3</v>
      </c>
      <c r="C18" s="215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7"/>
    </row>
    <row r="19" spans="1:15" s="86" customFormat="1" ht="15.75" customHeight="1" x14ac:dyDescent="0.2">
      <c r="A19" s="80">
        <v>15</v>
      </c>
      <c r="B19" s="83" t="s">
        <v>5</v>
      </c>
      <c r="C19" s="84">
        <v>3454552</v>
      </c>
      <c r="D19" s="84">
        <v>4031587</v>
      </c>
      <c r="E19" s="84">
        <v>4099907</v>
      </c>
      <c r="F19" s="84">
        <v>4440572</v>
      </c>
      <c r="G19" s="84">
        <v>4157045</v>
      </c>
      <c r="H19" s="84">
        <v>3984437</v>
      </c>
      <c r="I19" s="84">
        <v>5154040</v>
      </c>
      <c r="J19" s="84">
        <v>5620036</v>
      </c>
      <c r="K19" s="84">
        <v>5696073</v>
      </c>
      <c r="L19" s="84">
        <v>5198761</v>
      </c>
      <c r="M19" s="84">
        <f>O19*0.08</f>
        <v>4782113.92</v>
      </c>
      <c r="N19" s="84">
        <f>O19-M19-L19-K19-J19-I19-H19-G19-F19-E19-D19-C19</f>
        <v>9157300.0799999982</v>
      </c>
      <c r="O19" s="85">
        <f>'2'!D22</f>
        <v>59776424</v>
      </c>
    </row>
    <row r="20" spans="1:15" s="86" customFormat="1" ht="27.6" customHeight="1" x14ac:dyDescent="0.2">
      <c r="A20" s="80">
        <v>16</v>
      </c>
      <c r="B20" s="83" t="s">
        <v>263</v>
      </c>
      <c r="C20" s="84">
        <v>642287</v>
      </c>
      <c r="D20" s="84">
        <v>583061</v>
      </c>
      <c r="E20" s="84">
        <v>631002</v>
      </c>
      <c r="F20" s="84">
        <v>723463</v>
      </c>
      <c r="G20" s="84">
        <v>646003</v>
      </c>
      <c r="H20" s="84">
        <v>631732</v>
      </c>
      <c r="I20" s="84">
        <v>769273</v>
      </c>
      <c r="J20" s="84">
        <v>815033</v>
      </c>
      <c r="K20" s="84">
        <v>721614</v>
      </c>
      <c r="L20" s="84">
        <v>661485</v>
      </c>
      <c r="M20" s="84">
        <f>O20*0.08</f>
        <v>718857.6</v>
      </c>
      <c r="N20" s="84">
        <f>O20-M20-L20-K20-J20-I20-H20-G20-F20-E20-D20-C20</f>
        <v>1441909.4000000004</v>
      </c>
      <c r="O20" s="85">
        <f>'2'!D23</f>
        <v>8985720</v>
      </c>
    </row>
    <row r="21" spans="1:15" s="86" customFormat="1" ht="15.75" customHeight="1" x14ac:dyDescent="0.2">
      <c r="A21" s="80">
        <v>17</v>
      </c>
      <c r="B21" s="83" t="s">
        <v>183</v>
      </c>
      <c r="C21" s="84">
        <v>7533673</v>
      </c>
      <c r="D21" s="84">
        <v>2835984</v>
      </c>
      <c r="E21" s="84">
        <v>5667256</v>
      </c>
      <c r="F21" s="84">
        <v>5567860</v>
      </c>
      <c r="G21" s="84">
        <v>3658422</v>
      </c>
      <c r="H21" s="84">
        <v>7348224</v>
      </c>
      <c r="I21" s="84">
        <v>18884468</v>
      </c>
      <c r="J21" s="84">
        <v>15810780</v>
      </c>
      <c r="K21" s="84">
        <v>14250610</v>
      </c>
      <c r="L21" s="84">
        <v>7964433</v>
      </c>
      <c r="M21" s="84">
        <f>O21*0.08</f>
        <v>8161987.2800000003</v>
      </c>
      <c r="N21" s="84">
        <f>O21-M21-L21-K21-J21-I21-H21-G21-F21-E21-D21-C21</f>
        <v>4341143.7199999988</v>
      </c>
      <c r="O21" s="85">
        <f>'2'!D48</f>
        <v>102024841</v>
      </c>
    </row>
    <row r="22" spans="1:15" s="86" customFormat="1" ht="15.75" customHeight="1" x14ac:dyDescent="0.2">
      <c r="A22" s="80">
        <v>18</v>
      </c>
      <c r="B22" s="83" t="s">
        <v>252</v>
      </c>
      <c r="C22" s="84">
        <v>0</v>
      </c>
      <c r="D22" s="84">
        <v>115000</v>
      </c>
      <c r="E22" s="84">
        <v>70000</v>
      </c>
      <c r="F22" s="84">
        <v>10000</v>
      </c>
      <c r="G22" s="84">
        <v>50000</v>
      </c>
      <c r="H22" s="84">
        <v>120000</v>
      </c>
      <c r="I22" s="84">
        <v>0</v>
      </c>
      <c r="J22" s="84">
        <v>65000</v>
      </c>
      <c r="K22" s="84">
        <v>15000</v>
      </c>
      <c r="L22" s="84">
        <v>1135000</v>
      </c>
      <c r="M22" s="84">
        <v>60000</v>
      </c>
      <c r="N22" s="84">
        <f>O22-M22-L22-K22-J22-I22-H22-G22-F22-E22-D22-C22</f>
        <v>60000</v>
      </c>
      <c r="O22" s="85">
        <f>'2'!D61</f>
        <v>1700000</v>
      </c>
    </row>
    <row r="23" spans="1:15" s="86" customFormat="1" ht="15.75" customHeight="1" x14ac:dyDescent="0.2">
      <c r="A23" s="80">
        <v>19</v>
      </c>
      <c r="B23" s="87" t="s">
        <v>205</v>
      </c>
      <c r="C23" s="84">
        <v>7036013</v>
      </c>
      <c r="D23" s="84">
        <v>7143495</v>
      </c>
      <c r="E23" s="84">
        <v>7543944</v>
      </c>
      <c r="F23" s="84">
        <v>7850934</v>
      </c>
      <c r="G23" s="84">
        <v>2160925</v>
      </c>
      <c r="H23" s="84">
        <v>5227636</v>
      </c>
      <c r="I23" s="84">
        <v>8595664</v>
      </c>
      <c r="J23" s="84">
        <v>10407552</v>
      </c>
      <c r="K23" s="84">
        <v>6907562</v>
      </c>
      <c r="L23" s="84">
        <v>9697060</v>
      </c>
      <c r="M23" s="84">
        <f>O23*0.08</f>
        <v>12773922.640000001</v>
      </c>
      <c r="N23" s="84">
        <f>O23-M23-L23-K23-J23-I23-H23-G23-F23-E23-D23-C23</f>
        <v>74329325.360000014</v>
      </c>
      <c r="O23" s="85">
        <f>'2'!D78</f>
        <v>159674033</v>
      </c>
    </row>
    <row r="24" spans="1:15" s="86" customFormat="1" ht="15.75" customHeight="1" x14ac:dyDescent="0.2">
      <c r="A24" s="80">
        <v>20</v>
      </c>
      <c r="B24" s="87" t="s">
        <v>56</v>
      </c>
      <c r="C24" s="84">
        <v>861060</v>
      </c>
      <c r="D24" s="86">
        <v>608740</v>
      </c>
      <c r="E24" s="84">
        <v>1177301</v>
      </c>
      <c r="F24" s="84">
        <v>14549446</v>
      </c>
      <c r="G24" s="84">
        <v>3100000</v>
      </c>
      <c r="H24" s="84">
        <v>9976758</v>
      </c>
      <c r="I24" s="84">
        <v>15317547</v>
      </c>
      <c r="J24" s="84">
        <v>1965630</v>
      </c>
      <c r="K24" s="84">
        <v>510690</v>
      </c>
      <c r="L24" s="84">
        <v>3156090</v>
      </c>
      <c r="M24" s="84">
        <v>0</v>
      </c>
      <c r="N24" s="84">
        <f t="shared" ref="N24:N29" si="2">O24-C24-D24-E24-F24-G24-H24-I24-J24-K24-L24-M24</f>
        <v>29274570</v>
      </c>
      <c r="O24" s="85">
        <f>'2'!D86</f>
        <v>80497832</v>
      </c>
    </row>
    <row r="25" spans="1:15" s="86" customFormat="1" ht="15.75" customHeight="1" x14ac:dyDescent="0.2">
      <c r="A25" s="80">
        <v>21</v>
      </c>
      <c r="B25" s="87" t="s">
        <v>57</v>
      </c>
      <c r="C25" s="84">
        <v>0</v>
      </c>
      <c r="D25" s="84"/>
      <c r="E25" s="84">
        <v>863600</v>
      </c>
      <c r="F25" s="84">
        <v>15000000</v>
      </c>
      <c r="G25" s="84">
        <v>25380000</v>
      </c>
      <c r="H25" s="84">
        <v>15932483</v>
      </c>
      <c r="I25" s="84">
        <v>39272088</v>
      </c>
      <c r="J25" s="84">
        <v>10825471</v>
      </c>
      <c r="K25" s="84">
        <v>0</v>
      </c>
      <c r="L25" s="84">
        <v>1570400</v>
      </c>
      <c r="M25" s="84">
        <v>280000</v>
      </c>
      <c r="N25" s="84">
        <f t="shared" si="2"/>
        <v>0</v>
      </c>
      <c r="O25" s="85">
        <f>'2'!D91</f>
        <v>109124042</v>
      </c>
    </row>
    <row r="26" spans="1:15" s="86" customFormat="1" ht="15.75" customHeight="1" x14ac:dyDescent="0.2">
      <c r="A26" s="80">
        <v>22</v>
      </c>
      <c r="B26" s="83" t="s">
        <v>226</v>
      </c>
      <c r="C26" s="84"/>
      <c r="D26" s="84"/>
      <c r="E26" s="84"/>
      <c r="F26" s="84"/>
      <c r="G26" s="84"/>
      <c r="H26" s="84">
        <v>1225680</v>
      </c>
      <c r="I26" s="84"/>
      <c r="J26" s="84"/>
      <c r="K26" s="84"/>
      <c r="L26" s="84"/>
      <c r="M26" s="84"/>
      <c r="N26" s="84">
        <f t="shared" si="2"/>
        <v>27903292</v>
      </c>
      <c r="O26" s="85">
        <f>'2'!D101+'2'!E100</f>
        <v>29128972</v>
      </c>
    </row>
    <row r="27" spans="1:15" s="86" customFormat="1" ht="16.149999999999999" customHeight="1" x14ac:dyDescent="0.2">
      <c r="A27" s="80">
        <v>23</v>
      </c>
      <c r="B27" s="83" t="s">
        <v>324</v>
      </c>
      <c r="C27" s="84"/>
      <c r="D27" s="84">
        <v>220611</v>
      </c>
      <c r="E27" s="84"/>
      <c r="F27" s="84"/>
      <c r="G27" s="84"/>
      <c r="H27" s="84"/>
      <c r="I27" s="84"/>
      <c r="J27" s="84"/>
      <c r="K27" s="84"/>
      <c r="L27" s="84"/>
      <c r="M27" s="84"/>
      <c r="N27" s="84">
        <f t="shared" si="2"/>
        <v>0</v>
      </c>
      <c r="O27" s="85">
        <f>'2'!D66</f>
        <v>220611</v>
      </c>
    </row>
    <row r="28" spans="1:15" s="86" customFormat="1" ht="15.75" customHeight="1" x14ac:dyDescent="0.2">
      <c r="A28" s="80">
        <v>24</v>
      </c>
      <c r="B28" s="87" t="s">
        <v>234</v>
      </c>
      <c r="C28" s="84"/>
      <c r="D28" s="84">
        <v>67360000</v>
      </c>
      <c r="E28" s="84"/>
      <c r="F28" s="84"/>
      <c r="G28" s="84"/>
      <c r="H28" s="84"/>
      <c r="I28" s="84"/>
      <c r="J28" s="84"/>
      <c r="K28" s="84"/>
      <c r="L28" s="84"/>
      <c r="M28" s="84"/>
      <c r="N28" s="84">
        <f t="shared" si="2"/>
        <v>0</v>
      </c>
      <c r="O28" s="85">
        <f>'2'!D125</f>
        <v>67360000</v>
      </c>
    </row>
    <row r="29" spans="1:15" s="86" customFormat="1" ht="15.75" customHeight="1" x14ac:dyDescent="0.2">
      <c r="A29" s="80">
        <v>25</v>
      </c>
      <c r="B29" s="83" t="s">
        <v>241</v>
      </c>
      <c r="C29" s="84">
        <v>13949086</v>
      </c>
      <c r="D29" s="84">
        <v>7739447</v>
      </c>
      <c r="E29" s="84">
        <v>8118051</v>
      </c>
      <c r="F29" s="84">
        <v>9139619</v>
      </c>
      <c r="G29" s="84">
        <v>9499512</v>
      </c>
      <c r="H29" s="84">
        <v>8615167</v>
      </c>
      <c r="I29" s="84">
        <v>11861712</v>
      </c>
      <c r="J29" s="84">
        <v>8811620</v>
      </c>
      <c r="K29" s="84">
        <v>8904542</v>
      </c>
      <c r="L29" s="84">
        <v>12738679</v>
      </c>
      <c r="M29" s="84">
        <v>9000000</v>
      </c>
      <c r="N29" s="84">
        <f t="shared" si="2"/>
        <v>9780772</v>
      </c>
      <c r="O29" s="85">
        <f>'2'!D124</f>
        <v>118158207</v>
      </c>
    </row>
    <row r="30" spans="1:15" s="86" customFormat="1" ht="15.75" customHeight="1" thickBot="1" x14ac:dyDescent="0.25">
      <c r="A30" s="80">
        <v>26</v>
      </c>
      <c r="B30" s="83" t="s">
        <v>245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>
        <f>'2'!C130</f>
        <v>0</v>
      </c>
    </row>
    <row r="31" spans="1:15" s="82" customFormat="1" ht="18.75" customHeight="1" thickTop="1" thickBot="1" x14ac:dyDescent="0.25">
      <c r="A31" s="80">
        <v>27</v>
      </c>
      <c r="B31" s="88" t="s">
        <v>255</v>
      </c>
      <c r="C31" s="89">
        <f>SUM(C19:C29)</f>
        <v>33476671</v>
      </c>
      <c r="D31" s="89">
        <f t="shared" ref="D31:N31" si="3">SUM(D19:D29)</f>
        <v>90637925</v>
      </c>
      <c r="E31" s="89">
        <f t="shared" si="3"/>
        <v>28171061</v>
      </c>
      <c r="F31" s="89">
        <f t="shared" si="3"/>
        <v>57281894</v>
      </c>
      <c r="G31" s="89">
        <f t="shared" si="3"/>
        <v>48651907</v>
      </c>
      <c r="H31" s="89">
        <f t="shared" si="3"/>
        <v>53062117</v>
      </c>
      <c r="I31" s="89">
        <f t="shared" si="3"/>
        <v>99854792</v>
      </c>
      <c r="J31" s="89">
        <f t="shared" si="3"/>
        <v>54321122</v>
      </c>
      <c r="K31" s="89">
        <f t="shared" si="3"/>
        <v>37006091</v>
      </c>
      <c r="L31" s="89">
        <f t="shared" si="3"/>
        <v>42121908</v>
      </c>
      <c r="M31" s="89">
        <f t="shared" si="3"/>
        <v>35776881.439999998</v>
      </c>
      <c r="N31" s="89">
        <f t="shared" si="3"/>
        <v>156288312.56</v>
      </c>
      <c r="O31" s="89">
        <f>SUM(O19:O29)</f>
        <v>736650682</v>
      </c>
    </row>
    <row r="32" spans="1:15" ht="16.5" thickTop="1" x14ac:dyDescent="0.25"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</row>
    <row r="33" spans="3:15" x14ac:dyDescent="0.25">
      <c r="C33" s="90"/>
    </row>
    <row r="34" spans="3:15" x14ac:dyDescent="0.25"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>
        <f>N34+O17-O31</f>
        <v>0</v>
      </c>
    </row>
    <row r="35" spans="3:15" x14ac:dyDescent="0.25">
      <c r="C35" s="90">
        <f>C17-C31</f>
        <v>114061439</v>
      </c>
      <c r="D35" s="90">
        <f>C35+D17-D31</f>
        <v>79226481</v>
      </c>
      <c r="E35" s="90">
        <f t="shared" ref="E35:N35" si="4">D35+E17-E31</f>
        <v>120239283</v>
      </c>
      <c r="F35" s="90">
        <f t="shared" si="4"/>
        <v>81832167</v>
      </c>
      <c r="G35" s="90">
        <f t="shared" si="4"/>
        <v>52582353</v>
      </c>
      <c r="H35" s="90">
        <f t="shared" si="4"/>
        <v>74929139</v>
      </c>
      <c r="I35" s="90">
        <f t="shared" si="4"/>
        <v>30724866</v>
      </c>
      <c r="J35" s="90">
        <f t="shared" si="4"/>
        <v>82291644</v>
      </c>
      <c r="K35" s="90">
        <f t="shared" si="4"/>
        <v>125422323</v>
      </c>
      <c r="L35" s="90">
        <f t="shared" si="4"/>
        <v>104642555</v>
      </c>
      <c r="M35" s="90">
        <f t="shared" si="4"/>
        <v>85570546.280000001</v>
      </c>
      <c r="N35" s="90">
        <f t="shared" si="4"/>
        <v>0</v>
      </c>
    </row>
  </sheetData>
  <mergeCells count="3">
    <mergeCell ref="C4:O4"/>
    <mergeCell ref="C18:O18"/>
    <mergeCell ref="C1:N1"/>
  </mergeCells>
  <phoneticPr fontId="4" type="noConversion"/>
  <printOptions horizontalCentered="1"/>
  <pageMargins left="0.47244094488188981" right="0.47244094488188981" top="0.78740157480314965" bottom="0.6692913385826772" header="0.31496062992125984" footer="0.51181102362204722"/>
  <pageSetup paperSize="9" scale="73" orientation="landscape" r:id="rId1"/>
  <headerFooter alignWithMargins="0">
    <oddHeader>&amp;R9.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3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'1'!Nyomtatási_terület</vt:lpstr>
      <vt:lpstr>'2'!Nyomtatási_terület</vt:lpstr>
      <vt:lpstr>'9'!Nyomtatási_terület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Sibak András</cp:lastModifiedBy>
  <cp:lastPrinted>2020-11-23T07:14:47Z</cp:lastPrinted>
  <dcterms:created xsi:type="dcterms:W3CDTF">1999-10-30T10:30:45Z</dcterms:created>
  <dcterms:modified xsi:type="dcterms:W3CDTF">2020-12-08T10:32:27Z</dcterms:modified>
</cp:coreProperties>
</file>